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70" windowWidth="12780" windowHeight="6165" tabRatio="738" activeTab="0"/>
  </bookViews>
  <sheets>
    <sheet name="PLANILHA" sheetId="1" r:id="rId1"/>
    <sheet name="CRONOGRAMA P" sheetId="2" r:id="rId2"/>
  </sheets>
  <definedNames>
    <definedName name="_xlnm.Print_Area" localSheetId="1">'CRONOGRAMA P'!$A$1:$J$30</definedName>
    <definedName name="_xlnm.Print_Area" localSheetId="0">'PLANILHA'!$A$1:$I$68</definedName>
  </definedNames>
  <calcPr fullCalcOnLoad="1"/>
</workbook>
</file>

<file path=xl/sharedStrings.xml><?xml version="1.0" encoding="utf-8"?>
<sst xmlns="http://schemas.openxmlformats.org/spreadsheetml/2006/main" count="253" uniqueCount="176">
  <si>
    <t>%</t>
  </si>
  <si>
    <t>R$</t>
  </si>
  <si>
    <t>DESCRIÇÃO</t>
  </si>
  <si>
    <t>3.1</t>
  </si>
  <si>
    <t>3.2</t>
  </si>
  <si>
    <t>4.1</t>
  </si>
  <si>
    <t>1.0</t>
  </si>
  <si>
    <t>3.0</t>
  </si>
  <si>
    <t>4.0</t>
  </si>
  <si>
    <t>5.0</t>
  </si>
  <si>
    <t>6.0</t>
  </si>
  <si>
    <t>UN.</t>
  </si>
  <si>
    <t>7.0</t>
  </si>
  <si>
    <t>M</t>
  </si>
  <si>
    <t>CRONOGRAMA FÍSICO FINANCEIRO</t>
  </si>
  <si>
    <t>ITEM</t>
  </si>
  <si>
    <t>MÊS 01</t>
  </si>
  <si>
    <t>MÊS 02</t>
  </si>
  <si>
    <t>MÊS 03</t>
  </si>
  <si>
    <t>4.2</t>
  </si>
  <si>
    <t>8.0</t>
  </si>
  <si>
    <t>1.2</t>
  </si>
  <si>
    <t>2.0</t>
  </si>
  <si>
    <t>2.1</t>
  </si>
  <si>
    <t>COBERTURA</t>
  </si>
  <si>
    <t>9.0</t>
  </si>
  <si>
    <t>VALOR GERAL</t>
  </si>
  <si>
    <t>VALOR UNITÁRIO(R$)</t>
  </si>
  <si>
    <t>SERVIÇOS PRELIMINARES</t>
  </si>
  <si>
    <t>m²</t>
  </si>
  <si>
    <t>UM</t>
  </si>
  <si>
    <t>m</t>
  </si>
  <si>
    <t>ESTADO DE SANTA CATARINA</t>
  </si>
  <si>
    <t>PREFEITURA MUNICIPAL DE NOVA VENEZA</t>
  </si>
  <si>
    <t xml:space="preserve">                                             PLANILHA ORÇAMENTÁRIA</t>
  </si>
  <si>
    <t xml:space="preserve">   </t>
  </si>
  <si>
    <t>SINAP</t>
  </si>
  <si>
    <t>Qtd</t>
  </si>
  <si>
    <t>Valor Total</t>
  </si>
  <si>
    <t>Código</t>
  </si>
  <si>
    <t>9.2</t>
  </si>
  <si>
    <t>M²</t>
  </si>
  <si>
    <t>7.1</t>
  </si>
  <si>
    <t>7.2</t>
  </si>
  <si>
    <t>Eng Edvar Minatto</t>
  </si>
  <si>
    <t>KG</t>
  </si>
  <si>
    <t>BDI (21,56%)</t>
  </si>
  <si>
    <t>Data Base</t>
  </si>
  <si>
    <t>Boa tarde:</t>
  </si>
  <si>
    <t>Segue adequações:</t>
  </si>
  <si>
    <t>1- Sinapi referencia março 2018 (anexo);</t>
  </si>
  <si>
    <t>2- BDI foi adotado 21,56%;</t>
  </si>
  <si>
    <t>3- Administração local- aguardando;</t>
  </si>
  <si>
    <t>4- Foram suprimidos itens em duplicidade;</t>
  </si>
  <si>
    <t>5- Foi retificado Pintura</t>
  </si>
  <si>
    <t>6- Retificada a quantidade de vasos sanitários</t>
  </si>
  <si>
    <t>7- o item 93396 possui as 2 cubas na composição</t>
  </si>
  <si>
    <t>8- A rua frontal já conta com asfalto e passeio</t>
  </si>
  <si>
    <t>público, e necessário fazer rampa frontal e</t>
  </si>
  <si>
    <t>calçada lateral direita como especificado na</t>
  </si>
  <si>
    <t>locação do projeto arquitetônico.</t>
  </si>
  <si>
    <t>30 dias</t>
  </si>
  <si>
    <t>PERCENTUAL</t>
  </si>
  <si>
    <t>TOTAL DO GRUPO</t>
  </si>
  <si>
    <t>Valor parcial:</t>
  </si>
  <si>
    <t>Valor acumulado</t>
  </si>
  <si>
    <t>TOTAL DA COMPOSIÇÃO</t>
  </si>
  <si>
    <t>VALOR DO ORÇAMENTO:</t>
  </si>
  <si>
    <t>CREA: 022894-8</t>
  </si>
  <si>
    <t>2.2</t>
  </si>
  <si>
    <t>3.3</t>
  </si>
  <si>
    <t>2.4</t>
  </si>
  <si>
    <t>2.5</t>
  </si>
  <si>
    <t>4.3</t>
  </si>
  <si>
    <t>8.1</t>
  </si>
  <si>
    <t>8.2</t>
  </si>
  <si>
    <t>9.1</t>
  </si>
  <si>
    <t>2.6</t>
  </si>
  <si>
    <t>5.1</t>
  </si>
  <si>
    <t>5.2</t>
  </si>
  <si>
    <t>2.7</t>
  </si>
  <si>
    <t>8.3</t>
  </si>
  <si>
    <t>total da composição</t>
  </si>
  <si>
    <t>7.3</t>
  </si>
  <si>
    <t>6.1</t>
  </si>
  <si>
    <t>6.2</t>
  </si>
  <si>
    <t>5.3</t>
  </si>
  <si>
    <t>5.4</t>
  </si>
  <si>
    <t>5.5</t>
  </si>
  <si>
    <t>6.3</t>
  </si>
  <si>
    <t>OBRA: REFORMA E FECHAMENTO LATERAL DA QUADRA ESPORTIVA DA BAIXADA</t>
  </si>
  <si>
    <t>LOCAL: AVENIDA JOSÉ RONCHI- BAIRRO BAICHADA, CARAVÁGGIO- NOVA VENEZA/SC</t>
  </si>
  <si>
    <t>ÁREA DE REFORMA: 523,32 m</t>
  </si>
  <si>
    <t>SINAPI - PCI.817.01 - CUSTOS DE COMPOSIÇÕES ANALÍTICO</t>
  </si>
  <si>
    <t>DATA DE EMISSÃO:16/12/2020 1:37:26</t>
  </si>
  <si>
    <t>DATA REFERENCIA TECNICA: 15/12/2020</t>
  </si>
  <si>
    <t>CALHA EM CHAPA DE AÇO GALVANIZADO NÚMERO 24, DESENVOLVIMENTO DE 50 CM</t>
  </si>
  <si>
    <t>Placa de obra em chapa de aço galvanizado, Padrão Governo Municipal</t>
  </si>
  <si>
    <t>REMOÇÃO DE CALHA</t>
  </si>
  <si>
    <t>COMP</t>
  </si>
  <si>
    <t>LIXAMENTO MANUAL EM SUPERFÍCIES METÁLICAS EM OBRA. (18 PILARES H 3M)</t>
  </si>
  <si>
    <t>PINTURA COM TINTA ALQUÍDICA DE FUNDO (TIPO ZARCÃO) PULVERIZADA SOBRE PERFIL METÁLICO EXECUTADO EM OBRA (POR DEMÃO). (POR DEMÃO). AF_01/2020</t>
  </si>
  <si>
    <t>PINTURA COM TINTA ALQUÍDICA DE ACABAMENTO (ESMALTE SINTÉTICO ACETINADO PULVERIZADA SOBRE PERFIL METÁLICO EXECUTADO EM FÁBRICA (POR DEMÃO).
AF_01/2020</t>
  </si>
  <si>
    <t>RETIRADA DE Telha ondulada translúcida de fibra vidro, incluso acessórios para fixação</t>
  </si>
  <si>
    <t>TELHAMENTO COM TELHA DE AÇO/ALUMÍNIO E = 0,5 MM, COM ATÉ 2 ÁGUAS, INCLUSO IÇAMENTO.</t>
  </si>
  <si>
    <t>Portão de ferro, abertura para fora duas folhas com fechadura e pinos na borda para travamento(4.8x2,5m)</t>
  </si>
  <si>
    <t>met ferro</t>
  </si>
  <si>
    <t>celesp</t>
  </si>
  <si>
    <t>dia</t>
  </si>
  <si>
    <t>fogassa</t>
  </si>
  <si>
    <t>CHAPISCO APLICADO EM ALVENARIA (COM PRESENÇA DE VÃOS) E ESTRUTURAS DE CONCRETO DE FACHADA, COM COLHER DE PEDREIRO. ARGAMASSA TRAÇO 1:3 COM PREPARO MANUAL. AF_06/2014</t>
  </si>
  <si>
    <t>EMBOÇO OU MASSA ÚNICA EM ARGAMASSA TRAÇO 1:2:8, PREPARO MECÂNICO COM BETONEIRA 400 L, APLICADA MANUALMENTE EM PANOS DE FACHADA COM PRESENÇA DE VÃOS,ESPESSURA DE 25 MM. AF_06/2014</t>
  </si>
  <si>
    <t>APLICAÇÃO MANUAL DE PINTURA COM TINTA TEXTURIZADA ACRÍLICA EM SUPERFÍCIES EXTERNAS, DUAS CORES.</t>
  </si>
  <si>
    <t>APLICAÇÃO MANUAL DE FUNDO SELADOR ACRÍLICO EM PAREDES EXTERNAS
F_06/2014 (PAREDES E CONTRAVERGA)</t>
  </si>
  <si>
    <t>TRAMA DE AÇO COMPOSTA POR TERÇAS PARA TELHADOS DE ATÉ 2 ÁGUAS PARA TELHA ONDULADA DE FIBROCIMENTO, METÁLICA, PLÁSTICA OU TERMOACÚSTICA, INCLUSO TRANSPORTE VERTICAL. AF_07/2019</t>
  </si>
  <si>
    <t>PINTURA COM TINTA ALQUÍDICA DE FUNDO (TIPO ZARCÃO) PULVERIZADA SOBRE SUPERFÍCIES METÁLICAS (EXCETO PERFIL) EXECUTADO EM OBRA (POR DEMÃO). AF_01/2020 (SOMENTE FACE EXTERNA)</t>
  </si>
  <si>
    <t>PINTURA COM TINTA ALQUÍDICA DE ACABAMENTO (ESMALTE SINTÉTICO ACETINADO) APLICADA A ROLO OU PINCEL SOBRE SUPERFÍCIES METÁLICAS (EXCETO PERFIL) EXECUTADO EM OBRA (POR DEMÃO). AF_01/2020( DUAS DEMÃO)</t>
  </si>
  <si>
    <t>ALVENARIA DE BLOCOS DE CONCRETO ESTRUTURAL 14X19X39 CM, (ESPESSURA 14 CM), FBK = 4,5 MPA, PARA PAREDES COM ÁREA LÍQUIDA MENOR QUE 6M², SEM VÃOS, UTILIZANDO PALHETA. AF_12/2014 (2 LANCES DE ARQUIBANCADA H=40CM L=50CM</t>
  </si>
  <si>
    <t>CONTRAPISO EM ARGAMASSA TRAÇO 1:4 (CIMENTO E AREIA), PREPARO MECÂNICO COM BETONEIRA 400 L, APLICADO EM ÁREAS SECAS SOBRE LAJE, ADERIDO, ESPESSURA 2CM. AF_06/2014</t>
  </si>
  <si>
    <t>Aro Basquete Cesta Tamanho Oficial Basquete Aço Carbono 45cm COM REDE COLOCADO</t>
  </si>
  <si>
    <t>comp</t>
  </si>
  <si>
    <t>LIXAMENTO MECANICO EM SUPERFÍCIES DA QUADRA EM OBRA.</t>
  </si>
  <si>
    <t>79500/2</t>
  </si>
  <si>
    <t>ALUGUEL DE ANDAIME 8 m COM PLATAFORMA E 4 RODAS (retirada/instalação luminarias, telhas e fechamento lateraL)</t>
  </si>
  <si>
    <t>2.3</t>
  </si>
  <si>
    <t>RECUPERAÇÃO DA ESTRUTURA METÁLICA</t>
  </si>
  <si>
    <t>REFORMA DA ILUMINAÇÃO</t>
  </si>
  <si>
    <t>REMOÇÃO DE LUMINÁRIAS, DE FORMA MANUAL, COM REAPROVEITAMENTO.</t>
  </si>
  <si>
    <t>FECHAMENTO LATERAL</t>
  </si>
  <si>
    <t>TELHAMENTO COM TELHA DE AÇO/ALUMÍNIO E = 0,5 MM, INCLUSO IÇAMENTO. AF_07/2019</t>
  </si>
  <si>
    <t>5.6</t>
  </si>
  <si>
    <t>5.7</t>
  </si>
  <si>
    <t>5.8</t>
  </si>
  <si>
    <t>5.9</t>
  </si>
  <si>
    <t>5.10</t>
  </si>
  <si>
    <t>5.11</t>
  </si>
  <si>
    <t>ARQUIBANCADA LATERAL LESTE</t>
  </si>
  <si>
    <t>6.4</t>
  </si>
  <si>
    <t>6.5</t>
  </si>
  <si>
    <t>6.6</t>
  </si>
  <si>
    <t>6.7</t>
  </si>
  <si>
    <t>ESTRUTURA PARA BASQUETE</t>
  </si>
  <si>
    <t>7.4</t>
  </si>
  <si>
    <t>PINTURA DA QUADRA</t>
  </si>
  <si>
    <t>Luminária de alumínio para quadra poliesportiva, refletor  com gradil aramado para lâmpada led 200 W; fornecimento e instalação</t>
  </si>
  <si>
    <t>Reforço metálico na base do pilar de basquete e colocação da tabela</t>
  </si>
  <si>
    <t>PINTURA  EM PISO CIMENTADO, TRES DEMAOS</t>
  </si>
  <si>
    <t>PINTURA COM TINTA A BASE DE BORRACHA CLORADA , DE FAIXAS DE DEMARCACAO, EM QUADRA POLIESPORTIVA, 8 CM DE LARGURA.</t>
  </si>
  <si>
    <t>VERGA MOLDADA IN LOCO EM CONCRETO PARA VÃOS DE MAIS DE 1,5 M DE COMPRIMENTO. AF_03/2016 (Sobre a alvenaria espessura 10 cm largura 20cm armadurra 6.3 mm)</t>
  </si>
  <si>
    <t xml:space="preserve">RALO HEMISFÉRICO TIPO "ABACAXI" COM TELA DE AÇO NA ENTRADA DA TUBULAÇÃO.
</t>
  </si>
  <si>
    <t>PINTURA DOS PILARES DE CONCRETO EXISTENTE</t>
  </si>
  <si>
    <t>APLICAÇÃO E LIXAMENTO DE MASSA LÁTEX EM PAREDES, UMA DEMÃO. AF_06/2014</t>
  </si>
  <si>
    <t>6.8</t>
  </si>
  <si>
    <t>LAJE PRÉ-MOLDADA  TRELIÇADA UNIDIRECIONAL, BIAPOIADA, PARA PISO, ENCHIMENTO EM CERÂMICA, VIGOTA TRELIÇADA, ALTURA TOTAL DA LAJE (ENCHIMENTO+CAPA) = (8+3).AF_11/2020</t>
  </si>
  <si>
    <t>APLICAÇÃO MANUAL DE FUNDO SELADOR ACRÍLICO EM PAREDES EXTERNAS
F_06/2014 (PAREDES E PATAMARES)</t>
  </si>
  <si>
    <t>ALVENARIA DE VEDAÇÃO DE BLOCOS CERÂMICOS FURADOS NA VERTICAL DE 14X19X39CM (ESPESSURA 14CM) DE PAREDES COM ÁREA LÍQUIDA MAIOR OU IGUAL A 6M² COM VÃOS E ARGAMASSA DE ASSENTAMENTO COM PREPARO MANUAL. AF_06/2014(NA LETERAL LESTE SERÁ EXECUTADA ACIMA DA ARQUIBANCADA, DEVE SER ANCORADA NAS COLUNAS DE CONCRETO EXISTENTE COM FERRO 5.0 mm)</t>
  </si>
  <si>
    <t>CORTE E DOBRA DE AÇO CA-50, DIÂMETRO DE 6,3 MM, UTILIZADO EM ESTRIBO CONTÍNUO HELICOIDAL. AF_10/2016 (ENTRE OS BLOCOS)</t>
  </si>
  <si>
    <t>9544+</t>
  </si>
  <si>
    <t>kG</t>
  </si>
  <si>
    <t>CORTE E DOBRA DE AÇO CA-60, DIÂMETRO DE 5.0 MM, UTILIZADO EM ESTRIBO CONTÍNUO HELICOIDAL. AF_10/2016 (ENTRE TIJOLOS ANCORADOS NAS COLUNAS DE CONCRETO)</t>
  </si>
  <si>
    <t>5.12</t>
  </si>
  <si>
    <t>Comp</t>
  </si>
  <si>
    <t>Base de concreto enterrada com tubo metálico para fixação da abertura do portão</t>
  </si>
  <si>
    <t>5.13</t>
  </si>
  <si>
    <t>APLICAÇÃO MANUAL DE MASSA ACRÍLICA EM PANOS DE FACHADA COM PRESENÇA DE VÃOS, DE EDIFÍCIOS DE MÚLTIPLOS PA, UMA DEMÃO. AF_05/2017</t>
  </si>
  <si>
    <t xml:space="preserve">Fita Isolante Auto Fusão 19mmx5m </t>
  </si>
  <si>
    <t xml:space="preserve">TOTAL GERAL </t>
  </si>
  <si>
    <t>OBRA: REVITALIZAÇÃO DA QUADRA ESPORTIVA DA ESCOLA MUNICIPAL DE CARAVÁGGIO</t>
  </si>
  <si>
    <t>LOCAL: AVENIDA JOSÉ RONCHI, BAIXADA  - CARAVÁGGIO, NOVA VENEZA</t>
  </si>
  <si>
    <t>PINTURA COM TINTA ALQUÍDICA DE FUNDO (TIPO ZARCÃO) PULVERIZADA SOBRE SUPERFÍCIES METÁLICAS (EXCETO PERFIL) EXECUTADO EM OBRA (POR DEMÃO). AF_01/2020 (AMARELO, SOMENTE FACE EXTERNA)</t>
  </si>
  <si>
    <t>2.8</t>
  </si>
  <si>
    <t>PINTURA COM TINTA ALQUÍDICA DE ACABAMENTO (ESMALTE SINTÉTICO ACETINADO PULVERIZADA SOBRE PERFIL METÁLICO EXECUTADO EM FÁBRICA (POR DEMÃO).AF_01/2020</t>
  </si>
  <si>
    <t>PINTURA COM TINTA ALQUÍDICA DE FUNDO (TIPO ZARCÃO) PULVERIZADA SOBRE PERFIL METÁLICO EXECUTADO EM OBRA (POR DEMÃO). (POR DEMÃO). AF_01/2020 Extrutura DE BASQUETE</t>
  </si>
  <si>
    <t>PINTURA EM VERNIZ SINTETICO BRILHANTE EM MADEIRA, TRES DEMAOS (tabela de basquete existente)</t>
  </si>
  <si>
    <t>7.5</t>
  </si>
  <si>
    <t>Data: 12/20</t>
  </si>
</sst>
</file>

<file path=xl/styles.xml><?xml version="1.0" encoding="utf-8"?>
<styleSheet xmlns="http://schemas.openxmlformats.org/spreadsheetml/2006/main">
  <numFmts count="6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mmmm\-yy"/>
    <numFmt numFmtId="191" formatCode="0.0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  <numFmt numFmtId="201" formatCode="_(* #,##0.000_);_(* \(#,##0.000\);_(* &quot;-&quot;???_);_(@_)"/>
    <numFmt numFmtId="202" formatCode="#,##0.00;[Red]#,##0.00"/>
    <numFmt numFmtId="203" formatCode="#,##0.000_);\(#,##0.000\)"/>
    <numFmt numFmtId="204" formatCode="#,##0.00_ ;\-#,##0.00\ "/>
    <numFmt numFmtId="205" formatCode="&quot;R$&quot;\ #,##0.000;\-&quot;R$&quot;\ #,##0.000"/>
    <numFmt numFmtId="206" formatCode="&quot;R$&quot;\ #,##0.0000;\-&quot;R$&quot;\ #,##0.0000"/>
    <numFmt numFmtId="207" formatCode="&quot;Sim&quot;;&quot;Sim&quot;;&quot;Não&quot;"/>
    <numFmt numFmtId="208" formatCode="&quot;Verdadeiro&quot;;&quot;Verdadeiro&quot;;&quot;Falso&quot;"/>
    <numFmt numFmtId="209" formatCode="&quot;Ativado&quot;;&quot;Ativado&quot;;&quot;Desativado&quot;"/>
    <numFmt numFmtId="210" formatCode="[$€-2]\ #,##0.00_);[Red]\([$€-2]\ #,##0.00\)"/>
    <numFmt numFmtId="211" formatCode="&quot;R$&quot;\ #,##0.00"/>
    <numFmt numFmtId="212" formatCode="_-[$R$-416]\ * #,##0.00_-;\-[$R$-416]\ * #,##0.00_-;_-[$R$-416]\ * &quot;-&quot;??_-;_-@_-"/>
    <numFmt numFmtId="213" formatCode="&quot;R$&quot;\ #,##0.00;[Red]&quot;R$&quot;\ #,##0.00"/>
    <numFmt numFmtId="214" formatCode="&quot;R$&quot;#,##0.00"/>
    <numFmt numFmtId="215" formatCode="[$-416]dddd\,\ d&quot; de &quot;mmmm&quot; de &quot;yyyy"/>
    <numFmt numFmtId="216" formatCode="#,##0_ ;\-#,##0\ "/>
    <numFmt numFmtId="217" formatCode="0_ ;\-0\ "/>
    <numFmt numFmtId="218" formatCode="&quot;R$&quot;#,##0"/>
    <numFmt numFmtId="219" formatCode="0.000"/>
    <numFmt numFmtId="220" formatCode="#,##0.0000"/>
  </numFmts>
  <fonts count="73"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Verdan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9" fontId="0" fillId="0" borderId="0" xfId="0" applyNumberFormat="1" applyFont="1" applyFill="1" applyBorder="1" applyAlignment="1" applyProtection="1">
      <alignment horizontal="right" vertical="center"/>
      <protection locked="0"/>
    </xf>
    <xf numFmtId="39" fontId="0" fillId="0" borderId="0" xfId="0" applyNumberFormat="1" applyFont="1" applyFill="1" applyBorder="1" applyAlignment="1" applyProtection="1">
      <alignment horizontal="center" vertical="center"/>
      <protection locked="0"/>
    </xf>
    <xf numFmtId="39" fontId="7" fillId="0" borderId="0" xfId="0" applyNumberFormat="1" applyFont="1" applyFill="1" applyBorder="1" applyAlignment="1" applyProtection="1">
      <alignment horizontal="right" vertical="center"/>
      <protection locked="0"/>
    </xf>
    <xf numFmtId="3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39" fontId="0" fillId="0" borderId="0" xfId="47" applyNumberFormat="1" applyFont="1" applyFill="1" applyBorder="1" applyAlignment="1" applyProtection="1">
      <alignment horizontal="right" vertical="center" wrapText="1"/>
      <protection locked="0"/>
    </xf>
    <xf numFmtId="10" fontId="0" fillId="0" borderId="0" xfId="0" applyNumberFormat="1" applyFont="1" applyFill="1" applyBorder="1" applyAlignment="1" applyProtection="1">
      <alignment horizontal="right" vertical="center"/>
      <protection locked="0"/>
    </xf>
    <xf numFmtId="10" fontId="7" fillId="0" borderId="0" xfId="0" applyNumberFormat="1" applyFont="1" applyFill="1" applyBorder="1" applyAlignment="1" applyProtection="1">
      <alignment horizontal="left" vertical="center"/>
      <protection locked="0"/>
    </xf>
    <xf numFmtId="10" fontId="0" fillId="0" borderId="0" xfId="47" applyNumberFormat="1" applyFont="1" applyFill="1" applyBorder="1" applyAlignment="1" applyProtection="1">
      <alignment horizontal="right" vertical="center"/>
      <protection locked="0"/>
    </xf>
    <xf numFmtId="10" fontId="5" fillId="0" borderId="0" xfId="47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Border="1" applyAlignment="1">
      <alignment horizontal="left" vertical="center"/>
    </xf>
    <xf numFmtId="10" fontId="6" fillId="0" borderId="0" xfId="0" applyNumberFormat="1" applyFont="1" applyFill="1" applyBorder="1" applyAlignment="1">
      <alignment horizontal="left" vertical="center"/>
    </xf>
    <xf numFmtId="1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0" xfId="47" applyNumberFormat="1" applyFont="1" applyFill="1" applyBorder="1" applyAlignment="1" applyProtection="1">
      <alignment vertical="center"/>
      <protection locked="0"/>
    </xf>
    <xf numFmtId="39" fontId="5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202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2" fontId="1" fillId="0" borderId="0" xfId="0" applyNumberFormat="1" applyFont="1" applyBorder="1" applyAlignment="1">
      <alignment horizontal="right" vertical="center"/>
    </xf>
    <xf numFmtId="10" fontId="1" fillId="0" borderId="0" xfId="0" applyNumberFormat="1" applyFont="1" applyBorder="1" applyAlignment="1">
      <alignment horizontal="right" vertical="center"/>
    </xf>
    <xf numFmtId="10" fontId="1" fillId="0" borderId="0" xfId="0" applyNumberFormat="1" applyFont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12" fontId="9" fillId="0" borderId="0" xfId="47" applyNumberFormat="1" applyFont="1" applyBorder="1" applyAlignment="1">
      <alignment/>
    </xf>
    <xf numFmtId="183" fontId="9" fillId="0" borderId="0" xfId="47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02" fontId="3" fillId="0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39" fontId="6" fillId="0" borderId="0" xfId="0" applyNumberFormat="1" applyFont="1" applyFill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3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11" fontId="10" fillId="33" borderId="10" xfId="0" applyNumberFormat="1" applyFont="1" applyFill="1" applyBorder="1" applyAlignment="1">
      <alignment horizontal="center" vertical="center" wrapText="1"/>
    </xf>
    <xf numFmtId="1" fontId="67" fillId="0" borderId="0" xfId="47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10" xfId="47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3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9" fontId="5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34" borderId="14" xfId="0" applyFont="1" applyFill="1" applyBorder="1" applyAlignment="1">
      <alignment horizontal="center" vertical="center"/>
    </xf>
    <xf numFmtId="211" fontId="12" fillId="34" borderId="15" xfId="0" applyNumberFormat="1" applyFont="1" applyFill="1" applyBorder="1" applyAlignment="1">
      <alignment horizontal="center" vertical="center" wrapText="1"/>
    </xf>
    <xf numFmtId="1" fontId="8" fillId="14" borderId="16" xfId="0" applyNumberFormat="1" applyFont="1" applyFill="1" applyBorder="1" applyAlignment="1" applyProtection="1">
      <alignment horizontal="center" vertical="center"/>
      <protection locked="0"/>
    </xf>
    <xf numFmtId="10" fontId="5" fillId="35" borderId="10" xfId="47" applyNumberFormat="1" applyFont="1" applyFill="1" applyBorder="1" applyAlignment="1" applyProtection="1">
      <alignment horizontal="center" vertical="center"/>
      <protection locked="0"/>
    </xf>
    <xf numFmtId="1" fontId="0" fillId="35" borderId="17" xfId="47" applyNumberFormat="1" applyFont="1" applyFill="1" applyBorder="1" applyAlignment="1" applyProtection="1">
      <alignment horizontal="center" vertical="center"/>
      <protection locked="0"/>
    </xf>
    <xf numFmtId="17" fontId="6" fillId="35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9" fontId="10" fillId="0" borderId="19" xfId="0" applyNumberFormat="1" applyFont="1" applyFill="1" applyBorder="1" applyAlignment="1" applyProtection="1">
      <alignment horizontal="center" vertical="center"/>
      <protection locked="0"/>
    </xf>
    <xf numFmtId="39" fontId="14" fillId="0" borderId="20" xfId="0" applyNumberFormat="1" applyFont="1" applyFill="1" applyBorder="1" applyAlignment="1">
      <alignment vertical="center"/>
    </xf>
    <xf numFmtId="39" fontId="14" fillId="0" borderId="21" xfId="0" applyNumberFormat="1" applyFont="1" applyFill="1" applyBorder="1" applyAlignment="1">
      <alignment vertical="center"/>
    </xf>
    <xf numFmtId="1" fontId="0" fillId="36" borderId="10" xfId="0" applyNumberFormat="1" applyFont="1" applyFill="1" applyBorder="1" applyAlignment="1" applyProtection="1">
      <alignment horizontal="center" vertical="center"/>
      <protection locked="0"/>
    </xf>
    <xf numFmtId="39" fontId="0" fillId="0" borderId="10" xfId="0" applyNumberFormat="1" applyFont="1" applyFill="1" applyBorder="1" applyAlignment="1" applyProtection="1">
      <alignment horizontal="right" vertical="center"/>
      <protection locked="0"/>
    </xf>
    <xf numFmtId="39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16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39" fontId="14" fillId="0" borderId="20" xfId="0" applyNumberFormat="1" applyFont="1" applyFill="1" applyBorder="1" applyAlignment="1">
      <alignment horizontal="center" vertical="center"/>
    </xf>
    <xf numFmtId="3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23" xfId="0" applyFont="1" applyFill="1" applyBorder="1" applyAlignment="1">
      <alignment horizontal="left" vertical="top" wrapText="1"/>
    </xf>
    <xf numFmtId="211" fontId="0" fillId="0" borderId="10" xfId="47" applyNumberFormat="1" applyFont="1" applyFill="1" applyBorder="1" applyAlignment="1" applyProtection="1">
      <alignment vertical="center"/>
      <protection locked="0"/>
    </xf>
    <xf numFmtId="0" fontId="39" fillId="37" borderId="10" xfId="68" applyFont="1" applyFill="1" applyBorder="1" applyAlignment="1">
      <alignment horizontal="left" vertical="center" wrapText="1"/>
      <protection/>
    </xf>
    <xf numFmtId="0" fontId="10" fillId="33" borderId="24" xfId="0" applyFont="1" applyFill="1" applyBorder="1" applyAlignment="1">
      <alignment horizontal="center" vertical="center"/>
    </xf>
    <xf numFmtId="214" fontId="10" fillId="33" borderId="25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214" fontId="10" fillId="38" borderId="10" xfId="0" applyNumberFormat="1" applyFont="1" applyFill="1" applyBorder="1" applyAlignment="1">
      <alignment horizontal="center" vertical="center"/>
    </xf>
    <xf numFmtId="1" fontId="0" fillId="39" borderId="10" xfId="0" applyNumberFormat="1" applyFont="1" applyFill="1" applyBorder="1" applyAlignment="1" applyProtection="1">
      <alignment horizontal="center" vertical="center"/>
      <protection locked="0"/>
    </xf>
    <xf numFmtId="211" fontId="12" fillId="38" borderId="10" xfId="0" applyNumberFormat="1" applyFont="1" applyFill="1" applyBorder="1" applyAlignment="1">
      <alignment horizontal="center" vertical="center" wrapText="1"/>
    </xf>
    <xf numFmtId="211" fontId="40" fillId="33" borderId="10" xfId="0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/>
    </xf>
    <xf numFmtId="211" fontId="41" fillId="34" borderId="10" xfId="0" applyNumberFormat="1" applyFont="1" applyFill="1" applyBorder="1" applyAlignment="1">
      <alignment horizontal="center" vertical="center" wrapText="1"/>
    </xf>
    <xf numFmtId="0" fontId="39" fillId="37" borderId="10" xfId="68" applyFont="1" applyFill="1" applyBorder="1" applyAlignment="1">
      <alignment horizontal="center" vertical="center"/>
      <protection/>
    </xf>
    <xf numFmtId="1" fontId="40" fillId="36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23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/>
    </xf>
    <xf numFmtId="214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0" fontId="41" fillId="40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/>
    </xf>
    <xf numFmtId="214" fontId="40" fillId="40" borderId="10" xfId="0" applyNumberFormat="1" applyFont="1" applyFill="1" applyBorder="1" applyAlignment="1">
      <alignment horizontal="center" vertical="center"/>
    </xf>
    <xf numFmtId="211" fontId="41" fillId="40" borderId="10" xfId="0" applyNumberFormat="1" applyFont="1" applyFill="1" applyBorder="1" applyAlignment="1">
      <alignment horizontal="center" vertical="center" wrapText="1"/>
    </xf>
    <xf numFmtId="211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top" wrapText="1"/>
    </xf>
    <xf numFmtId="0" fontId="41" fillId="40" borderId="23" xfId="0" applyFont="1" applyFill="1" applyBorder="1" applyAlignment="1">
      <alignment horizontal="center" vertical="top" wrapText="1"/>
    </xf>
    <xf numFmtId="0" fontId="41" fillId="41" borderId="10" xfId="0" applyFont="1" applyFill="1" applyBorder="1" applyAlignment="1">
      <alignment horizontal="center" vertical="center" wrapText="1"/>
    </xf>
    <xf numFmtId="0" fontId="39" fillId="42" borderId="10" xfId="68" applyFont="1" applyFill="1" applyBorder="1" applyAlignment="1">
      <alignment horizontal="center" vertical="center"/>
      <protection/>
    </xf>
    <xf numFmtId="211" fontId="40" fillId="40" borderId="10" xfId="0" applyNumberFormat="1" applyFont="1" applyFill="1" applyBorder="1" applyAlignment="1">
      <alignment vertical="center" wrapText="1"/>
    </xf>
    <xf numFmtId="211" fontId="41" fillId="40" borderId="10" xfId="0" applyNumberFormat="1" applyFont="1" applyFill="1" applyBorder="1" applyAlignment="1">
      <alignment vertical="center" wrapText="1"/>
    </xf>
    <xf numFmtId="1" fontId="40" fillId="41" borderId="10" xfId="0" applyNumberFormat="1" applyFont="1" applyFill="1" applyBorder="1" applyAlignment="1" applyProtection="1">
      <alignment horizontal="center" vertical="center"/>
      <protection locked="0"/>
    </xf>
    <xf numFmtId="0" fontId="41" fillId="40" borderId="10" xfId="0" applyFont="1" applyFill="1" applyBorder="1" applyAlignment="1">
      <alignment horizontal="center" vertical="top" wrapText="1"/>
    </xf>
    <xf numFmtId="0" fontId="41" fillId="40" borderId="23" xfId="0" applyFont="1" applyFill="1" applyBorder="1" applyAlignment="1">
      <alignment horizontal="center" vertical="center"/>
    </xf>
    <xf numFmtId="0" fontId="41" fillId="40" borderId="23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1" fontId="42" fillId="37" borderId="10" xfId="68" applyNumberFormat="1" applyFont="1" applyFill="1" applyBorder="1" applyAlignment="1">
      <alignment horizontal="center" vertical="center" wrapText="1"/>
      <protection/>
    </xf>
    <xf numFmtId="1" fontId="41" fillId="14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top" wrapText="1"/>
    </xf>
    <xf numFmtId="0" fontId="43" fillId="37" borderId="10" xfId="68" applyFont="1" applyFill="1" applyBorder="1" applyAlignment="1">
      <alignment horizontal="left" vertical="center" wrapText="1"/>
      <protection/>
    </xf>
    <xf numFmtId="39" fontId="15" fillId="36" borderId="16" xfId="0" applyNumberFormat="1" applyFont="1" applyFill="1" applyBorder="1" applyAlignment="1">
      <alignment vertical="center"/>
    </xf>
    <xf numFmtId="39" fontId="0" fillId="36" borderId="0" xfId="0" applyNumberFormat="1" applyFont="1" applyFill="1" applyBorder="1" applyAlignment="1" applyProtection="1">
      <alignment horizontal="center" vertical="center"/>
      <protection locked="0"/>
    </xf>
    <xf numFmtId="39" fontId="0" fillId="36" borderId="0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43" fillId="37" borderId="10" xfId="68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43" borderId="22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>
      <alignment horizontal="left" vertical="center"/>
    </xf>
    <xf numFmtId="202" fontId="5" fillId="36" borderId="26" xfId="0" applyNumberFormat="1" applyFont="1" applyFill="1" applyBorder="1" applyAlignment="1">
      <alignment horizontal="center" vertical="center"/>
    </xf>
    <xf numFmtId="214" fontId="0" fillId="36" borderId="27" xfId="0" applyNumberFormat="1" applyFont="1" applyFill="1" applyBorder="1" applyAlignment="1">
      <alignment horizontal="center" vertical="center"/>
    </xf>
    <xf numFmtId="202" fontId="5" fillId="36" borderId="28" xfId="0" applyNumberFormat="1" applyFont="1" applyFill="1" applyBorder="1" applyAlignment="1">
      <alignment horizontal="center" vertical="center"/>
    </xf>
    <xf numFmtId="10" fontId="0" fillId="36" borderId="27" xfId="0" applyNumberFormat="1" applyFont="1" applyFill="1" applyBorder="1" applyAlignment="1">
      <alignment horizontal="center" vertical="center"/>
    </xf>
    <xf numFmtId="202" fontId="5" fillId="0" borderId="28" xfId="0" applyNumberFormat="1" applyFont="1" applyBorder="1" applyAlignment="1">
      <alignment horizontal="center" vertical="center"/>
    </xf>
    <xf numFmtId="214" fontId="0" fillId="0" borderId="27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/>
    </xf>
    <xf numFmtId="202" fontId="5" fillId="0" borderId="29" xfId="0" applyNumberFormat="1" applyFont="1" applyBorder="1" applyAlignment="1">
      <alignment horizontal="center" vertical="center"/>
    </xf>
    <xf numFmtId="214" fontId="0" fillId="0" borderId="1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39" fontId="12" fillId="16" borderId="16" xfId="0" applyNumberFormat="1" applyFont="1" applyFill="1" applyBorder="1" applyAlignment="1">
      <alignment horizontal="center" vertical="center"/>
    </xf>
    <xf numFmtId="39" fontId="12" fillId="16" borderId="21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39" fontId="0" fillId="44" borderId="16" xfId="0" applyNumberFormat="1" applyFont="1" applyFill="1" applyBorder="1" applyAlignment="1">
      <alignment horizontal="center" vertical="center"/>
    </xf>
    <xf numFmtId="39" fontId="0" fillId="44" borderId="20" xfId="0" applyNumberFormat="1" applyFont="1" applyFill="1" applyBorder="1" applyAlignment="1">
      <alignment horizontal="center" vertical="center"/>
    </xf>
    <xf numFmtId="39" fontId="0" fillId="44" borderId="32" xfId="0" applyNumberFormat="1" applyFont="1" applyFill="1" applyBorder="1" applyAlignment="1">
      <alignment horizontal="center" vertical="center"/>
    </xf>
    <xf numFmtId="39" fontId="0" fillId="44" borderId="33" xfId="0" applyNumberFormat="1" applyFont="1" applyFill="1" applyBorder="1" applyAlignment="1">
      <alignment horizontal="center" vertical="center"/>
    </xf>
    <xf numFmtId="39" fontId="0" fillId="36" borderId="34" xfId="0" applyNumberFormat="1" applyFont="1" applyFill="1" applyBorder="1" applyAlignment="1">
      <alignment horizontal="center" vertical="center" wrapText="1"/>
    </xf>
    <xf numFmtId="39" fontId="0" fillId="36" borderId="35" xfId="0" applyNumberFormat="1" applyFont="1" applyFill="1" applyBorder="1" applyAlignment="1">
      <alignment horizontal="center" vertical="center" wrapText="1"/>
    </xf>
    <xf numFmtId="39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3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9" fontId="5" fillId="0" borderId="36" xfId="0" applyNumberFormat="1" applyFont="1" applyFill="1" applyBorder="1" applyAlignment="1" applyProtection="1">
      <alignment horizontal="center" vertical="center"/>
      <protection locked="0"/>
    </xf>
    <xf numFmtId="39" fontId="5" fillId="0" borderId="37" xfId="0" applyNumberFormat="1" applyFont="1" applyFill="1" applyBorder="1" applyAlignment="1" applyProtection="1">
      <alignment horizontal="center" vertical="center"/>
      <protection locked="0"/>
    </xf>
    <xf numFmtId="39" fontId="10" fillId="44" borderId="38" xfId="0" applyNumberFormat="1" applyFont="1" applyFill="1" applyBorder="1" applyAlignment="1">
      <alignment horizontal="center" vertical="center" wrapText="1"/>
    </xf>
    <xf numFmtId="39" fontId="10" fillId="44" borderId="32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36" borderId="39" xfId="0" applyFont="1" applyFill="1" applyBorder="1" applyAlignment="1">
      <alignment vertical="center" wrapText="1"/>
    </xf>
    <xf numFmtId="0" fontId="0" fillId="36" borderId="40" xfId="0" applyFont="1" applyFill="1" applyBorder="1" applyAlignment="1">
      <alignment vertical="center" wrapText="1"/>
    </xf>
    <xf numFmtId="214" fontId="0" fillId="16" borderId="42" xfId="0" applyNumberFormat="1" applyFont="1" applyFill="1" applyBorder="1" applyAlignment="1">
      <alignment horizontal="center" vertical="center"/>
    </xf>
    <xf numFmtId="10" fontId="0" fillId="16" borderId="17" xfId="0" applyNumberFormat="1" applyFont="1" applyFill="1" applyBorder="1" applyAlignment="1">
      <alignment horizontal="center" vertical="center"/>
    </xf>
    <xf numFmtId="10" fontId="0" fillId="16" borderId="25" xfId="0" applyNumberFormat="1" applyFont="1" applyFill="1" applyBorder="1" applyAlignment="1">
      <alignment horizontal="center" vertical="center"/>
    </xf>
    <xf numFmtId="10" fontId="0" fillId="16" borderId="10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212" fontId="0" fillId="0" borderId="0" xfId="47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183" fontId="13" fillId="0" borderId="0" xfId="47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14" fontId="0" fillId="16" borderId="25" xfId="0" applyNumberFormat="1" applyFont="1" applyFill="1" applyBorder="1" applyAlignment="1">
      <alignment horizontal="center" vertical="center"/>
    </xf>
    <xf numFmtId="214" fontId="0" fillId="16" borderId="10" xfId="0" applyNumberFormat="1" applyFont="1" applyFill="1" applyBorder="1" applyAlignment="1">
      <alignment horizontal="center" vertical="center"/>
    </xf>
    <xf numFmtId="10" fontId="0" fillId="5" borderId="10" xfId="0" applyNumberFormat="1" applyFont="1" applyFill="1" applyBorder="1" applyAlignment="1">
      <alignment horizontal="center" vertical="center"/>
    </xf>
    <xf numFmtId="214" fontId="0" fillId="2" borderId="10" xfId="0" applyNumberFormat="1" applyFont="1" applyFill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center" vertical="center"/>
    </xf>
    <xf numFmtId="10" fontId="5" fillId="16" borderId="28" xfId="0" applyNumberFormat="1" applyFont="1" applyFill="1" applyBorder="1" applyAlignment="1" applyProtection="1">
      <alignment horizontal="center" vertical="center"/>
      <protection locked="0"/>
    </xf>
    <xf numFmtId="10" fontId="5" fillId="16" borderId="27" xfId="0" applyNumberFormat="1" applyFont="1" applyFill="1" applyBorder="1" applyAlignment="1" applyProtection="1">
      <alignment horizontal="center" vertical="center"/>
      <protection locked="0"/>
    </xf>
    <xf numFmtId="0" fontId="5" fillId="36" borderId="39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10" fontId="0" fillId="2" borderId="17" xfId="0" applyNumberFormat="1" applyFont="1" applyFill="1" applyBorder="1" applyAlignment="1">
      <alignment horizontal="center" vertical="center"/>
    </xf>
    <xf numFmtId="10" fontId="0" fillId="5" borderId="10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16" borderId="46" xfId="0" applyFont="1" applyFill="1" applyBorder="1" applyAlignment="1" applyProtection="1">
      <alignment horizontal="center" vertical="center"/>
      <protection locked="0"/>
    </xf>
    <xf numFmtId="0" fontId="5" fillId="16" borderId="47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10" fontId="0" fillId="5" borderId="17" xfId="0" applyNumberFormat="1" applyFont="1" applyFill="1" applyBorder="1" applyAlignment="1">
      <alignment horizontal="center" vertical="center"/>
    </xf>
    <xf numFmtId="0" fontId="5" fillId="5" borderId="46" xfId="0" applyFont="1" applyFill="1" applyBorder="1" applyAlignment="1" applyProtection="1">
      <alignment horizontal="center" vertical="center"/>
      <protection locked="0"/>
    </xf>
    <xf numFmtId="0" fontId="5" fillId="5" borderId="47" xfId="0" applyFont="1" applyFill="1" applyBorder="1" applyAlignment="1" applyProtection="1">
      <alignment horizontal="center" vertical="center"/>
      <protection locked="0"/>
    </xf>
    <xf numFmtId="202" fontId="5" fillId="0" borderId="48" xfId="0" applyNumberFormat="1" applyFont="1" applyFill="1" applyBorder="1" applyAlignment="1" applyProtection="1">
      <alignment horizontal="center" vertical="center"/>
      <protection locked="0"/>
    </xf>
    <xf numFmtId="202" fontId="5" fillId="0" borderId="49" xfId="0" applyNumberFormat="1" applyFont="1" applyFill="1" applyBorder="1" applyAlignment="1" applyProtection="1">
      <alignment horizontal="center" vertical="center"/>
      <protection locked="0"/>
    </xf>
    <xf numFmtId="202" fontId="5" fillId="0" borderId="50" xfId="0" applyNumberFormat="1" applyFont="1" applyFill="1" applyBorder="1" applyAlignment="1" applyProtection="1">
      <alignment horizontal="center" vertical="center"/>
      <protection locked="0"/>
    </xf>
    <xf numFmtId="202" fontId="5" fillId="0" borderId="51" xfId="0" applyNumberFormat="1" applyFont="1" applyFill="1" applyBorder="1" applyAlignment="1" applyProtection="1">
      <alignment horizontal="center" vertical="center"/>
      <protection locked="0"/>
    </xf>
    <xf numFmtId="10" fontId="5" fillId="2" borderId="28" xfId="0" applyNumberFormat="1" applyFont="1" applyFill="1" applyBorder="1" applyAlignment="1" applyProtection="1">
      <alignment horizontal="center" vertical="center"/>
      <protection locked="0"/>
    </xf>
    <xf numFmtId="10" fontId="5" fillId="2" borderId="27" xfId="0" applyNumberFormat="1" applyFont="1" applyFill="1" applyBorder="1" applyAlignment="1" applyProtection="1">
      <alignment horizontal="center" vertical="center"/>
      <protection locked="0"/>
    </xf>
    <xf numFmtId="10" fontId="5" fillId="5" borderId="28" xfId="0" applyNumberFormat="1" applyFont="1" applyFill="1" applyBorder="1" applyAlignment="1" applyProtection="1">
      <alignment horizontal="center" vertical="center"/>
      <protection locked="0"/>
    </xf>
    <xf numFmtId="10" fontId="5" fillId="5" borderId="27" xfId="0" applyNumberFormat="1" applyFont="1" applyFill="1" applyBorder="1" applyAlignment="1" applyProtection="1">
      <alignment horizontal="center" vertical="center"/>
      <protection locked="0"/>
    </xf>
    <xf numFmtId="202" fontId="17" fillId="19" borderId="16" xfId="0" applyNumberFormat="1" applyFont="1" applyFill="1" applyBorder="1" applyAlignment="1">
      <alignment horizontal="center" vertical="center" wrapText="1"/>
    </xf>
    <xf numFmtId="202" fontId="17" fillId="19" borderId="21" xfId="0" applyNumberFormat="1" applyFont="1" applyFill="1" applyBorder="1" applyAlignment="1">
      <alignment horizontal="center" vertical="center" wrapText="1"/>
    </xf>
    <xf numFmtId="214" fontId="0" fillId="5" borderId="10" xfId="0" applyNumberFormat="1" applyFont="1" applyFill="1" applyBorder="1" applyAlignment="1">
      <alignment horizontal="center" vertical="center"/>
    </xf>
    <xf numFmtId="214" fontId="5" fillId="45" borderId="23" xfId="0" applyNumberFormat="1" applyFont="1" applyFill="1" applyBorder="1" applyAlignment="1">
      <alignment horizontal="center" vertical="center"/>
    </xf>
    <xf numFmtId="214" fontId="5" fillId="45" borderId="25" xfId="0" applyNumberFormat="1" applyFont="1" applyFill="1" applyBorder="1" applyAlignment="1">
      <alignment horizontal="center" vertical="center"/>
    </xf>
    <xf numFmtId="10" fontId="5" fillId="16" borderId="11" xfId="0" applyNumberFormat="1" applyFont="1" applyFill="1" applyBorder="1" applyAlignment="1">
      <alignment horizontal="center" vertical="center"/>
    </xf>
    <xf numFmtId="214" fontId="5" fillId="45" borderId="10" xfId="0" applyNumberFormat="1" applyFont="1" applyFill="1" applyBorder="1" applyAlignment="1">
      <alignment horizontal="center" vertical="center"/>
    </xf>
    <xf numFmtId="10" fontId="5" fillId="45" borderId="10" xfId="0" applyNumberFormat="1" applyFont="1" applyFill="1" applyBorder="1" applyAlignment="1">
      <alignment horizontal="center" vertical="center"/>
    </xf>
    <xf numFmtId="202" fontId="17" fillId="0" borderId="44" xfId="0" applyNumberFormat="1" applyFont="1" applyFill="1" applyBorder="1" applyAlignment="1">
      <alignment horizontal="center" vertical="center"/>
    </xf>
    <xf numFmtId="10" fontId="17" fillId="0" borderId="44" xfId="0" applyNumberFormat="1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right" vertical="center"/>
    </xf>
    <xf numFmtId="0" fontId="5" fillId="45" borderId="17" xfId="0" applyFont="1" applyFill="1" applyBorder="1" applyAlignment="1">
      <alignment horizontal="right" vertical="center"/>
    </xf>
    <xf numFmtId="214" fontId="71" fillId="0" borderId="30" xfId="0" applyNumberFormat="1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0" fontId="5" fillId="16" borderId="10" xfId="0" applyNumberFormat="1" applyFont="1" applyFill="1" applyBorder="1" applyAlignment="1">
      <alignment horizontal="center" vertical="center"/>
    </xf>
    <xf numFmtId="0" fontId="5" fillId="45" borderId="23" xfId="0" applyFont="1" applyFill="1" applyBorder="1" applyAlignment="1">
      <alignment horizontal="right" vertical="center"/>
    </xf>
    <xf numFmtId="0" fontId="5" fillId="45" borderId="25" xfId="0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71" fillId="0" borderId="30" xfId="0" applyFont="1" applyBorder="1" applyAlignment="1">
      <alignment horizontal="left" vertical="center"/>
    </xf>
    <xf numFmtId="0" fontId="71" fillId="0" borderId="31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214" fontId="5" fillId="45" borderId="17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rmal_Pesquisa no referencial 10 de maio de 2013" xfId="68"/>
    <cellStyle name="Nota" xfId="69"/>
    <cellStyle name="Percent" xfId="70"/>
    <cellStyle name="Saída" xfId="71"/>
    <cellStyle name="Comma" xfId="72"/>
    <cellStyle name="Comma [0]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4286250</xdr:colOff>
      <xdr:row>69</xdr:row>
      <xdr:rowOff>0</xdr:rowOff>
    </xdr:from>
    <xdr:ext cx="190500" cy="247650"/>
    <xdr:sp>
      <xdr:nvSpPr>
        <xdr:cNvPr id="1" name="CaixaDeTexto 1"/>
        <xdr:cNvSpPr txBox="1">
          <a:spLocks noChangeArrowheads="1"/>
        </xdr:cNvSpPr>
      </xdr:nvSpPr>
      <xdr:spPr>
        <a:xfrm>
          <a:off x="4772025" y="172974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428625</xdr:colOff>
      <xdr:row>1</xdr:row>
      <xdr:rowOff>0</xdr:rowOff>
    </xdr:from>
    <xdr:to>
      <xdr:col>8</xdr:col>
      <xdr:colOff>104775</xdr:colOff>
      <xdr:row>6</xdr:row>
      <xdr:rowOff>38100</xdr:rowOff>
    </xdr:to>
    <xdr:pic>
      <xdr:nvPicPr>
        <xdr:cNvPr id="2" name="Imagem 3" descr="logo nova vene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61925"/>
          <a:ext cx="1095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4286250</xdr:colOff>
      <xdr:row>69</xdr:row>
      <xdr:rowOff>0</xdr:rowOff>
    </xdr:from>
    <xdr:ext cx="190500" cy="247650"/>
    <xdr:sp>
      <xdr:nvSpPr>
        <xdr:cNvPr id="3" name="CaixaDeTexto 3"/>
        <xdr:cNvSpPr txBox="1">
          <a:spLocks noChangeArrowheads="1"/>
        </xdr:cNvSpPr>
      </xdr:nvSpPr>
      <xdr:spPr>
        <a:xfrm>
          <a:off x="4772025" y="172974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18</xdr:col>
      <xdr:colOff>419100</xdr:colOff>
      <xdr:row>8</xdr:row>
      <xdr:rowOff>123825</xdr:rowOff>
    </xdr:to>
    <xdr:pic>
      <xdr:nvPicPr>
        <xdr:cNvPr id="1" name="Imagem 3" descr="logo nova vene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0"/>
          <a:ext cx="2800350" cy="1743075"/>
        </a:xfrm>
        <a:prstGeom prst="rect">
          <a:avLst/>
        </a:prstGeom>
        <a:solidFill>
          <a:srgbClr val="4F81BD">
            <a:alpha val="70000"/>
          </a:srgbClr>
        </a:solidFill>
        <a:ln w="9525" cmpd="sng">
          <a:solidFill>
            <a:srgbClr val="4F81BD">
              <a:alpha val="47842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145" zoomScaleNormal="145" zoomScalePageLayoutView="0" workbookViewId="0" topLeftCell="A1">
      <selection activeCell="A70" sqref="A70:IV252"/>
    </sheetView>
  </sheetViews>
  <sheetFormatPr defaultColWidth="9.140625" defaultRowHeight="12.75"/>
  <cols>
    <col min="1" max="1" width="7.28125" style="119" customWidth="1"/>
    <col min="2" max="2" width="64.421875" style="0" customWidth="1"/>
    <col min="3" max="3" width="5.28125" style="0" customWidth="1"/>
    <col min="4" max="4" width="9.00390625" style="73" customWidth="1"/>
    <col min="5" max="5" width="17.28125" style="0" hidden="1" customWidth="1"/>
    <col min="6" max="6" width="13.421875" style="0" customWidth="1"/>
    <col min="7" max="7" width="9.8515625" style="0" customWidth="1"/>
    <col min="8" max="8" width="11.421875" style="0" customWidth="1"/>
    <col min="9" max="9" width="9.28125" style="47" customWidth="1"/>
    <col min="10" max="10" width="14.00390625" style="0" customWidth="1"/>
    <col min="11" max="11" width="12.421875" style="0" customWidth="1"/>
  </cols>
  <sheetData>
    <row r="1" spans="1:11" ht="12.75" customHeight="1">
      <c r="A1" s="148" t="s">
        <v>32</v>
      </c>
      <c r="B1" s="148"/>
      <c r="C1" s="39"/>
      <c r="D1" s="68"/>
      <c r="E1" s="39"/>
      <c r="F1" s="39"/>
      <c r="G1" s="39"/>
      <c r="H1" s="39"/>
      <c r="I1" s="44"/>
      <c r="J1" s="13"/>
      <c r="K1" s="8"/>
    </row>
    <row r="2" spans="1:11" ht="15.75">
      <c r="A2" s="148" t="s">
        <v>33</v>
      </c>
      <c r="B2" s="148"/>
      <c r="C2" s="148"/>
      <c r="D2" s="148"/>
      <c r="E2" s="39"/>
      <c r="F2" s="39"/>
      <c r="G2" s="39"/>
      <c r="H2" s="39"/>
      <c r="I2" s="44"/>
      <c r="J2" s="17"/>
      <c r="K2" s="10"/>
    </row>
    <row r="3" spans="1:11" ht="15.75">
      <c r="A3" s="66" t="s">
        <v>90</v>
      </c>
      <c r="B3" s="66"/>
      <c r="C3" s="66"/>
      <c r="D3" s="69"/>
      <c r="E3" s="66"/>
      <c r="F3" s="39"/>
      <c r="G3" s="39"/>
      <c r="H3" s="39"/>
      <c r="I3" s="44"/>
      <c r="J3" s="18"/>
      <c r="K3" s="10"/>
    </row>
    <row r="4" spans="1:11" ht="15.75" customHeight="1">
      <c r="A4" s="66" t="s">
        <v>91</v>
      </c>
      <c r="B4" s="66"/>
      <c r="C4" s="66"/>
      <c r="D4" s="69"/>
      <c r="E4" s="66"/>
      <c r="F4" s="39"/>
      <c r="G4" s="39"/>
      <c r="H4" s="39"/>
      <c r="I4" s="44"/>
      <c r="J4" s="14"/>
      <c r="K4" s="10"/>
    </row>
    <row r="5" spans="1:11" ht="15.75" customHeight="1" thickBot="1">
      <c r="A5" s="161" t="s">
        <v>92</v>
      </c>
      <c r="B5" s="161"/>
      <c r="C5" s="161"/>
      <c r="D5" s="161"/>
      <c r="E5" s="161"/>
      <c r="F5" s="161"/>
      <c r="G5" s="67"/>
      <c r="H5" s="39"/>
      <c r="I5" s="44"/>
      <c r="J5" s="14"/>
      <c r="K5" s="10"/>
    </row>
    <row r="6" spans="1:11" ht="16.5" thickBot="1">
      <c r="A6" s="149" t="s">
        <v>93</v>
      </c>
      <c r="B6" s="150"/>
      <c r="C6" s="150"/>
      <c r="D6" s="150"/>
      <c r="E6" s="150"/>
      <c r="F6" s="38"/>
      <c r="G6" s="38"/>
      <c r="H6" s="38"/>
      <c r="I6" s="45"/>
      <c r="J6" s="18"/>
      <c r="K6" s="10"/>
    </row>
    <row r="7" spans="1:11" ht="22.5" customHeight="1" thickBot="1">
      <c r="A7" s="151" t="s">
        <v>94</v>
      </c>
      <c r="B7" s="152"/>
      <c r="C7" s="159" t="s">
        <v>95</v>
      </c>
      <c r="D7" s="160"/>
      <c r="E7" s="160"/>
      <c r="F7" s="160"/>
      <c r="G7" s="38"/>
      <c r="H7" s="38"/>
      <c r="I7" s="65" t="s">
        <v>47</v>
      </c>
      <c r="J7" s="18"/>
      <c r="K7" s="10"/>
    </row>
    <row r="8" spans="1:11" ht="16.5" customHeight="1" thickBot="1">
      <c r="A8" s="115" t="s">
        <v>34</v>
      </c>
      <c r="B8" s="60"/>
      <c r="C8" s="60"/>
      <c r="D8" s="70"/>
      <c r="E8" s="60"/>
      <c r="F8" s="60"/>
      <c r="G8" s="60"/>
      <c r="H8" s="61"/>
      <c r="I8" s="57">
        <v>44166</v>
      </c>
      <c r="J8" s="18"/>
      <c r="K8" s="10"/>
    </row>
    <row r="9" spans="1:11" ht="13.5" thickBot="1">
      <c r="A9" s="116"/>
      <c r="B9" s="11"/>
      <c r="C9" s="9"/>
      <c r="D9" s="9"/>
      <c r="E9" s="9"/>
      <c r="F9" s="9"/>
      <c r="G9" s="9"/>
      <c r="H9" s="59" t="s">
        <v>175</v>
      </c>
      <c r="I9" s="56" t="s">
        <v>36</v>
      </c>
      <c r="J9" s="15"/>
      <c r="K9" s="8"/>
    </row>
    <row r="10" spans="1:11" ht="12.75">
      <c r="A10" s="153" t="s">
        <v>15</v>
      </c>
      <c r="B10" s="155" t="s">
        <v>2</v>
      </c>
      <c r="C10" s="157" t="s">
        <v>26</v>
      </c>
      <c r="D10" s="157"/>
      <c r="E10" s="157"/>
      <c r="F10" s="157"/>
      <c r="G10" s="158"/>
      <c r="H10" s="158"/>
      <c r="I10" s="55"/>
      <c r="J10" s="16"/>
      <c r="K10" s="8"/>
    </row>
    <row r="11" spans="1:11" ht="27" customHeight="1" thickBot="1">
      <c r="A11" s="154"/>
      <c r="B11" s="156"/>
      <c r="C11" s="41" t="s">
        <v>30</v>
      </c>
      <c r="D11" s="41" t="s">
        <v>37</v>
      </c>
      <c r="E11" s="41" t="s">
        <v>27</v>
      </c>
      <c r="F11" s="41" t="s">
        <v>82</v>
      </c>
      <c r="G11" s="50" t="s">
        <v>46</v>
      </c>
      <c r="H11" s="42" t="s">
        <v>38</v>
      </c>
      <c r="I11" s="64" t="s">
        <v>39</v>
      </c>
      <c r="J11" s="19"/>
      <c r="K11" s="12"/>
    </row>
    <row r="12" spans="1:11" ht="13.5" thickBot="1">
      <c r="A12" s="122" t="s">
        <v>6</v>
      </c>
      <c r="B12" s="142" t="s">
        <v>28</v>
      </c>
      <c r="C12" s="143"/>
      <c r="D12" s="143"/>
      <c r="E12" s="143"/>
      <c r="F12" s="144"/>
      <c r="G12" s="52"/>
      <c r="H12" s="53">
        <f>SUM(H13:H13)</f>
        <v>779.953272</v>
      </c>
      <c r="I12" s="54"/>
      <c r="J12" s="20"/>
      <c r="K12" s="8"/>
    </row>
    <row r="13" spans="1:11" s="49" customFormat="1" ht="12.75">
      <c r="A13" s="40" t="s">
        <v>21</v>
      </c>
      <c r="B13" s="107" t="s">
        <v>97</v>
      </c>
      <c r="C13" s="108" t="s">
        <v>29</v>
      </c>
      <c r="D13" s="109">
        <v>2</v>
      </c>
      <c r="E13" s="83"/>
      <c r="F13" s="83">
        <v>320.81</v>
      </c>
      <c r="G13" s="83">
        <f>F13*1.2156</f>
        <v>389.976636</v>
      </c>
      <c r="H13" s="83">
        <f>G13*D13</f>
        <v>779.953272</v>
      </c>
      <c r="I13" s="110">
        <v>74209</v>
      </c>
      <c r="J13" s="48"/>
      <c r="K13" s="51"/>
    </row>
    <row r="14" spans="1:11" s="49" customFormat="1" ht="12.75">
      <c r="A14" s="123" t="s">
        <v>22</v>
      </c>
      <c r="B14" s="145" t="s">
        <v>24</v>
      </c>
      <c r="C14" s="145"/>
      <c r="D14" s="145"/>
      <c r="E14" s="145"/>
      <c r="F14" s="145"/>
      <c r="G14" s="84"/>
      <c r="H14" s="85">
        <f>SUM(H15:H22)</f>
        <v>17819.79845844</v>
      </c>
      <c r="I14" s="111"/>
      <c r="J14" s="48"/>
      <c r="K14" s="51"/>
    </row>
    <row r="15" spans="1:11" s="49" customFormat="1" ht="22.5">
      <c r="A15" s="40" t="s">
        <v>23</v>
      </c>
      <c r="B15" s="76" t="s">
        <v>123</v>
      </c>
      <c r="C15" s="86" t="s">
        <v>108</v>
      </c>
      <c r="D15" s="86">
        <v>30</v>
      </c>
      <c r="E15" s="86"/>
      <c r="F15" s="86">
        <v>40</v>
      </c>
      <c r="G15" s="83">
        <f>F15*1.2156</f>
        <v>48.624</v>
      </c>
      <c r="H15" s="83">
        <f>G15*D15</f>
        <v>1458.72</v>
      </c>
      <c r="I15" s="87" t="s">
        <v>109</v>
      </c>
      <c r="J15" s="48"/>
      <c r="K15" s="51"/>
    </row>
    <row r="16" spans="1:11" s="49" customFormat="1" ht="12.75">
      <c r="A16" s="40" t="s">
        <v>69</v>
      </c>
      <c r="B16" s="88" t="s">
        <v>103</v>
      </c>
      <c r="C16" s="89" t="s">
        <v>41</v>
      </c>
      <c r="D16" s="89">
        <v>51.87</v>
      </c>
      <c r="E16" s="89"/>
      <c r="F16" s="89">
        <v>3.99</v>
      </c>
      <c r="G16" s="90">
        <v>7.85</v>
      </c>
      <c r="H16" s="83">
        <f aca="true" t="shared" si="0" ref="H16:H22">G16*D16</f>
        <v>407.17949999999996</v>
      </c>
      <c r="I16" s="87">
        <v>97647</v>
      </c>
      <c r="J16" s="48"/>
      <c r="K16" s="51"/>
    </row>
    <row r="17" spans="1:11" s="49" customFormat="1" ht="15" customHeight="1">
      <c r="A17" s="40" t="s">
        <v>124</v>
      </c>
      <c r="B17" s="88" t="s">
        <v>104</v>
      </c>
      <c r="C17" s="89" t="s">
        <v>41</v>
      </c>
      <c r="D17" s="89">
        <v>51.87</v>
      </c>
      <c r="E17" s="89"/>
      <c r="F17" s="89">
        <v>103.5</v>
      </c>
      <c r="G17" s="90">
        <f aca="true" t="shared" si="1" ref="G17:G22">F17*1.2156</f>
        <v>125.8146</v>
      </c>
      <c r="H17" s="83">
        <f t="shared" si="0"/>
        <v>6526.003301999999</v>
      </c>
      <c r="I17" s="87">
        <v>94213</v>
      </c>
      <c r="J17" s="48"/>
      <c r="K17" s="51"/>
    </row>
    <row r="18" spans="1:11" s="49" customFormat="1" ht="12.75">
      <c r="A18" s="40" t="s">
        <v>71</v>
      </c>
      <c r="B18" s="91" t="s">
        <v>98</v>
      </c>
      <c r="C18" s="89" t="s">
        <v>13</v>
      </c>
      <c r="D18" s="89">
        <v>64.32</v>
      </c>
      <c r="E18" s="89"/>
      <c r="F18" s="89">
        <v>10.39</v>
      </c>
      <c r="G18" s="90">
        <f t="shared" si="1"/>
        <v>12.630084</v>
      </c>
      <c r="H18" s="83">
        <f t="shared" si="0"/>
        <v>812.36700288</v>
      </c>
      <c r="I18" s="87" t="s">
        <v>99</v>
      </c>
      <c r="J18" s="48"/>
      <c r="K18" s="51"/>
    </row>
    <row r="19" spans="1:11" s="49" customFormat="1" ht="23.25" customHeight="1">
      <c r="A19" s="40" t="s">
        <v>72</v>
      </c>
      <c r="B19" s="97" t="s">
        <v>169</v>
      </c>
      <c r="C19" s="89" t="s">
        <v>41</v>
      </c>
      <c r="D19" s="89">
        <v>51.87</v>
      </c>
      <c r="E19" s="89"/>
      <c r="F19" s="89">
        <v>8.49</v>
      </c>
      <c r="G19" s="90">
        <f t="shared" si="1"/>
        <v>10.320444</v>
      </c>
      <c r="H19" s="83">
        <f t="shared" si="0"/>
        <v>535.32143028</v>
      </c>
      <c r="I19" s="87">
        <v>100721</v>
      </c>
      <c r="J19" s="48"/>
      <c r="K19" s="51"/>
    </row>
    <row r="20" spans="1:11" s="49" customFormat="1" ht="33.75">
      <c r="A20" s="40" t="s">
        <v>77</v>
      </c>
      <c r="B20" s="97" t="s">
        <v>116</v>
      </c>
      <c r="C20" s="89" t="s">
        <v>41</v>
      </c>
      <c r="D20" s="89">
        <v>51.87</v>
      </c>
      <c r="E20" s="89"/>
      <c r="F20" s="89">
        <v>20.3</v>
      </c>
      <c r="G20" s="90">
        <f t="shared" si="1"/>
        <v>24.67668</v>
      </c>
      <c r="H20" s="83">
        <f t="shared" si="0"/>
        <v>1279.9793916</v>
      </c>
      <c r="I20" s="87">
        <v>100742</v>
      </c>
      <c r="J20" s="48"/>
      <c r="K20" s="51"/>
    </row>
    <row r="21" spans="1:11" s="49" customFormat="1" ht="15" customHeight="1">
      <c r="A21" s="40" t="s">
        <v>80</v>
      </c>
      <c r="B21" s="91" t="s">
        <v>149</v>
      </c>
      <c r="C21" s="89" t="s">
        <v>11</v>
      </c>
      <c r="D21" s="89">
        <v>4</v>
      </c>
      <c r="E21" s="89"/>
      <c r="F21" s="89">
        <v>63.25</v>
      </c>
      <c r="G21" s="90">
        <f t="shared" si="1"/>
        <v>76.8867</v>
      </c>
      <c r="H21" s="83">
        <f t="shared" si="0"/>
        <v>307.5468</v>
      </c>
      <c r="I21" s="87" t="s">
        <v>99</v>
      </c>
      <c r="J21" s="48"/>
      <c r="K21" s="51"/>
    </row>
    <row r="22" spans="1:11" s="49" customFormat="1" ht="12.75">
      <c r="A22" s="40" t="s">
        <v>170</v>
      </c>
      <c r="B22" s="91" t="s">
        <v>96</v>
      </c>
      <c r="C22" s="89" t="s">
        <v>13</v>
      </c>
      <c r="D22" s="89">
        <v>64.32</v>
      </c>
      <c r="E22" s="89"/>
      <c r="F22" s="89">
        <v>83.04</v>
      </c>
      <c r="G22" s="90">
        <f t="shared" si="1"/>
        <v>100.94342400000001</v>
      </c>
      <c r="H22" s="83">
        <f t="shared" si="0"/>
        <v>6492.68103168</v>
      </c>
      <c r="I22" s="87">
        <v>94229</v>
      </c>
      <c r="J22" s="48"/>
      <c r="K22" s="51"/>
    </row>
    <row r="23" spans="1:11" s="49" customFormat="1" ht="12.75">
      <c r="A23" s="123" t="s">
        <v>7</v>
      </c>
      <c r="B23" s="92" t="s">
        <v>125</v>
      </c>
      <c r="C23" s="93"/>
      <c r="D23" s="93"/>
      <c r="E23" s="93"/>
      <c r="F23" s="93"/>
      <c r="G23" s="94"/>
      <c r="H23" s="95">
        <f>SUM(H24:H26)</f>
        <v>6516.88046712</v>
      </c>
      <c r="I23" s="103"/>
      <c r="J23" s="48"/>
      <c r="K23" s="51"/>
    </row>
    <row r="24" spans="1:11" s="49" customFormat="1" ht="12.75">
      <c r="A24" s="40" t="s">
        <v>3</v>
      </c>
      <c r="B24" s="91" t="s">
        <v>100</v>
      </c>
      <c r="C24" s="89" t="s">
        <v>41</v>
      </c>
      <c r="D24" s="89">
        <v>148.67</v>
      </c>
      <c r="E24" s="89"/>
      <c r="F24" s="89">
        <v>8.16</v>
      </c>
      <c r="G24" s="90">
        <f>F24*1.2156</f>
        <v>9.919296000000001</v>
      </c>
      <c r="H24" s="96">
        <f>G24*D24</f>
        <v>1474.70173632</v>
      </c>
      <c r="I24" s="87">
        <v>100717</v>
      </c>
      <c r="J24" s="48"/>
      <c r="K24" s="51"/>
    </row>
    <row r="25" spans="1:11" s="49" customFormat="1" ht="22.5">
      <c r="A25" s="40" t="s">
        <v>4</v>
      </c>
      <c r="B25" s="97" t="s">
        <v>101</v>
      </c>
      <c r="C25" s="89" t="s">
        <v>29</v>
      </c>
      <c r="D25" s="89">
        <v>148.67</v>
      </c>
      <c r="E25" s="89"/>
      <c r="F25" s="89">
        <v>20.09</v>
      </c>
      <c r="G25" s="90">
        <f>F25*1.2156</f>
        <v>24.421404</v>
      </c>
      <c r="H25" s="96">
        <f>G25*D25</f>
        <v>3630.7301326799998</v>
      </c>
      <c r="I25" s="87">
        <v>100721</v>
      </c>
      <c r="J25" s="48"/>
      <c r="K25" s="63"/>
    </row>
    <row r="26" spans="1:11" s="49" customFormat="1" ht="33.75">
      <c r="A26" s="40" t="s">
        <v>70</v>
      </c>
      <c r="B26" s="88" t="s">
        <v>102</v>
      </c>
      <c r="C26" s="89" t="s">
        <v>41</v>
      </c>
      <c r="D26" s="89">
        <v>148.67</v>
      </c>
      <c r="E26" s="89"/>
      <c r="F26" s="89">
        <v>7.81</v>
      </c>
      <c r="G26" s="90">
        <f>F26*1.2156</f>
        <v>9.493836</v>
      </c>
      <c r="H26" s="96">
        <f>G26*D26</f>
        <v>1411.4485981199998</v>
      </c>
      <c r="I26" s="87">
        <v>100739</v>
      </c>
      <c r="J26" s="48"/>
      <c r="K26" s="63"/>
    </row>
    <row r="27" spans="1:11" s="49" customFormat="1" ht="12.75">
      <c r="A27" s="123" t="s">
        <v>8</v>
      </c>
      <c r="B27" s="98" t="s">
        <v>126</v>
      </c>
      <c r="C27" s="93"/>
      <c r="D27" s="93"/>
      <c r="E27" s="93"/>
      <c r="F27" s="93"/>
      <c r="G27" s="94"/>
      <c r="H27" s="95">
        <f>SUM(H28:H30)</f>
        <v>15433.2576</v>
      </c>
      <c r="I27" s="103"/>
      <c r="J27" s="48"/>
      <c r="K27" s="63"/>
    </row>
    <row r="28" spans="1:11" s="49" customFormat="1" ht="12.75">
      <c r="A28" s="40" t="s">
        <v>5</v>
      </c>
      <c r="B28" s="114" t="s">
        <v>127</v>
      </c>
      <c r="C28" s="120" t="s">
        <v>11</v>
      </c>
      <c r="D28" s="120">
        <v>20</v>
      </c>
      <c r="E28" s="120"/>
      <c r="F28" s="120">
        <v>32</v>
      </c>
      <c r="G28" s="83">
        <f aca="true" t="shared" si="2" ref="G28:G54">F28*1.2156</f>
        <v>38.8992</v>
      </c>
      <c r="H28" s="83">
        <f>G28*D28</f>
        <v>777.984</v>
      </c>
      <c r="I28" s="87">
        <v>97665</v>
      </c>
      <c r="J28" s="48"/>
      <c r="K28" s="63"/>
    </row>
    <row r="29" spans="1:11" s="49" customFormat="1" ht="22.5">
      <c r="A29" s="40" t="s">
        <v>19</v>
      </c>
      <c r="B29" s="112" t="s">
        <v>144</v>
      </c>
      <c r="C29" s="120" t="s">
        <v>11</v>
      </c>
      <c r="D29" s="120">
        <v>40</v>
      </c>
      <c r="E29" s="120"/>
      <c r="F29" s="120">
        <v>294.4</v>
      </c>
      <c r="G29" s="83">
        <f t="shared" si="2"/>
        <v>357.87264</v>
      </c>
      <c r="H29" s="83">
        <f>G29*D29</f>
        <v>14314.9056</v>
      </c>
      <c r="I29" s="87" t="s">
        <v>107</v>
      </c>
      <c r="J29" s="48"/>
      <c r="K29" s="63"/>
    </row>
    <row r="30" spans="1:11" s="49" customFormat="1" ht="12.75">
      <c r="A30" s="40" t="s">
        <v>73</v>
      </c>
      <c r="B30" s="112" t="s">
        <v>165</v>
      </c>
      <c r="C30" s="120" t="s">
        <v>11</v>
      </c>
      <c r="D30" s="120">
        <v>8</v>
      </c>
      <c r="E30" s="120"/>
      <c r="F30" s="120">
        <v>35</v>
      </c>
      <c r="G30" s="83">
        <f t="shared" si="2"/>
        <v>42.546</v>
      </c>
      <c r="H30" s="83">
        <f>G30*D30</f>
        <v>340.368</v>
      </c>
      <c r="I30" s="87" t="s">
        <v>161</v>
      </c>
      <c r="J30" s="48"/>
      <c r="K30" s="63"/>
    </row>
    <row r="31" spans="1:11" s="49" customFormat="1" ht="12.75">
      <c r="A31" s="121" t="s">
        <v>9</v>
      </c>
      <c r="B31" s="99" t="s">
        <v>128</v>
      </c>
      <c r="C31" s="100"/>
      <c r="D31" s="100"/>
      <c r="E31" s="100"/>
      <c r="F31" s="100"/>
      <c r="G31" s="101"/>
      <c r="H31" s="102">
        <f>SUM(H32:H45)</f>
        <v>90510.998928</v>
      </c>
      <c r="I31" s="103"/>
      <c r="J31" s="48"/>
      <c r="K31" s="63"/>
    </row>
    <row r="32" spans="1:11" s="49" customFormat="1" ht="24.75" customHeight="1">
      <c r="A32" s="40" t="s">
        <v>78</v>
      </c>
      <c r="B32" s="114" t="s">
        <v>105</v>
      </c>
      <c r="C32" s="86" t="s">
        <v>29</v>
      </c>
      <c r="D32" s="86">
        <v>24</v>
      </c>
      <c r="E32" s="86"/>
      <c r="F32" s="120">
        <v>500</v>
      </c>
      <c r="G32" s="83">
        <f t="shared" si="2"/>
        <v>607.8</v>
      </c>
      <c r="H32" s="83">
        <f>G32*D32</f>
        <v>14587.199999999999</v>
      </c>
      <c r="I32" s="87" t="s">
        <v>106</v>
      </c>
      <c r="J32" s="48"/>
      <c r="K32" s="63"/>
    </row>
    <row r="33" spans="1:11" s="49" customFormat="1" ht="15" customHeight="1">
      <c r="A33" s="40" t="s">
        <v>79</v>
      </c>
      <c r="B33" s="114" t="s">
        <v>162</v>
      </c>
      <c r="C33" s="86" t="s">
        <v>11</v>
      </c>
      <c r="D33" s="86">
        <v>4</v>
      </c>
      <c r="E33" s="86"/>
      <c r="F33" s="120">
        <v>54</v>
      </c>
      <c r="G33" s="83">
        <f t="shared" si="2"/>
        <v>65.6424</v>
      </c>
      <c r="H33" s="83">
        <f aca="true" t="shared" si="3" ref="H33:H45">G33*D33</f>
        <v>262.5696</v>
      </c>
      <c r="I33" s="87" t="s">
        <v>161</v>
      </c>
      <c r="J33" s="48"/>
      <c r="K33" s="63"/>
    </row>
    <row r="34" spans="1:11" s="49" customFormat="1" ht="49.5" customHeight="1">
      <c r="A34" s="40" t="s">
        <v>86</v>
      </c>
      <c r="B34" s="114" t="s">
        <v>155</v>
      </c>
      <c r="C34" s="86" t="s">
        <v>29</v>
      </c>
      <c r="D34" s="86">
        <v>150</v>
      </c>
      <c r="E34" s="86"/>
      <c r="F34" s="120">
        <v>74.88</v>
      </c>
      <c r="G34" s="83">
        <f t="shared" si="2"/>
        <v>91.02412799999999</v>
      </c>
      <c r="H34" s="83">
        <f t="shared" si="3"/>
        <v>13653.6192</v>
      </c>
      <c r="I34" s="87">
        <v>87493</v>
      </c>
      <c r="J34" s="48"/>
      <c r="K34" s="63"/>
    </row>
    <row r="35" spans="1:11" s="49" customFormat="1" ht="22.5">
      <c r="A35" s="40" t="s">
        <v>87</v>
      </c>
      <c r="B35" s="88" t="s">
        <v>159</v>
      </c>
      <c r="C35" s="86" t="s">
        <v>158</v>
      </c>
      <c r="D35" s="86">
        <v>10</v>
      </c>
      <c r="E35" s="86"/>
      <c r="F35" s="120">
        <v>9.61</v>
      </c>
      <c r="G35" s="83">
        <f t="shared" si="2"/>
        <v>11.681916</v>
      </c>
      <c r="H35" s="83">
        <f t="shared" si="3"/>
        <v>116.81916</v>
      </c>
      <c r="I35" s="87" t="s">
        <v>157</v>
      </c>
      <c r="J35" s="48"/>
      <c r="K35" s="63"/>
    </row>
    <row r="36" spans="1:11" s="49" customFormat="1" ht="23.25" customHeight="1">
      <c r="A36" s="40" t="s">
        <v>88</v>
      </c>
      <c r="B36" s="97" t="s">
        <v>110</v>
      </c>
      <c r="C36" s="89" t="s">
        <v>29</v>
      </c>
      <c r="D36" s="89">
        <v>300</v>
      </c>
      <c r="E36" s="89"/>
      <c r="F36" s="89">
        <v>9.2</v>
      </c>
      <c r="G36" s="90">
        <f t="shared" si="2"/>
        <v>11.18352</v>
      </c>
      <c r="H36" s="83">
        <f t="shared" si="3"/>
        <v>3355.056</v>
      </c>
      <c r="I36" s="87">
        <v>87904</v>
      </c>
      <c r="J36" s="48"/>
      <c r="K36" s="63"/>
    </row>
    <row r="37" spans="1:11" s="49" customFormat="1" ht="33.75">
      <c r="A37" s="40" t="s">
        <v>130</v>
      </c>
      <c r="B37" s="88" t="s">
        <v>111</v>
      </c>
      <c r="C37" s="89" t="s">
        <v>29</v>
      </c>
      <c r="D37" s="89">
        <v>300</v>
      </c>
      <c r="E37" s="89"/>
      <c r="F37" s="89">
        <v>31.74</v>
      </c>
      <c r="G37" s="90">
        <f t="shared" si="2"/>
        <v>38.583144</v>
      </c>
      <c r="H37" s="83">
        <f t="shared" si="3"/>
        <v>11574.9432</v>
      </c>
      <c r="I37" s="87">
        <v>87775</v>
      </c>
      <c r="J37" s="48"/>
      <c r="K37" s="63"/>
    </row>
    <row r="38" spans="1:11" s="49" customFormat="1" ht="24.75" customHeight="1">
      <c r="A38" s="40" t="s">
        <v>131</v>
      </c>
      <c r="B38" s="88" t="s">
        <v>148</v>
      </c>
      <c r="C38" s="89" t="s">
        <v>31</v>
      </c>
      <c r="D38" s="89">
        <v>86</v>
      </c>
      <c r="E38" s="89"/>
      <c r="F38" s="89">
        <v>79.58</v>
      </c>
      <c r="G38" s="90">
        <f t="shared" si="2"/>
        <v>96.737448</v>
      </c>
      <c r="H38" s="83">
        <f t="shared" si="3"/>
        <v>8319.420528</v>
      </c>
      <c r="I38" s="87">
        <v>93197</v>
      </c>
      <c r="J38" s="48"/>
      <c r="K38" s="63"/>
    </row>
    <row r="39" spans="1:11" s="49" customFormat="1" ht="24.75" customHeight="1">
      <c r="A39" s="40"/>
      <c r="B39" s="88" t="s">
        <v>164</v>
      </c>
      <c r="C39" s="89" t="s">
        <v>29</v>
      </c>
      <c r="D39" s="89">
        <v>50</v>
      </c>
      <c r="E39" s="89"/>
      <c r="F39" s="89">
        <v>16.36</v>
      </c>
      <c r="G39" s="90">
        <f t="shared" si="2"/>
        <v>19.887216</v>
      </c>
      <c r="H39" s="83">
        <f t="shared" si="3"/>
        <v>994.3607999999999</v>
      </c>
      <c r="I39" s="87">
        <v>92126</v>
      </c>
      <c r="J39" s="48"/>
      <c r="K39" s="63"/>
    </row>
    <row r="40" spans="1:11" s="49" customFormat="1" ht="22.5">
      <c r="A40" s="40" t="s">
        <v>132</v>
      </c>
      <c r="B40" s="97" t="s">
        <v>113</v>
      </c>
      <c r="C40" s="89" t="s">
        <v>29</v>
      </c>
      <c r="D40" s="89">
        <v>300</v>
      </c>
      <c r="E40" s="89"/>
      <c r="F40" s="89">
        <v>2.49</v>
      </c>
      <c r="G40" s="90">
        <f t="shared" si="2"/>
        <v>3.026844</v>
      </c>
      <c r="H40" s="83">
        <f t="shared" si="3"/>
        <v>908.0532000000001</v>
      </c>
      <c r="I40" s="87">
        <v>88415</v>
      </c>
      <c r="J40" s="48"/>
      <c r="K40" s="63"/>
    </row>
    <row r="41" spans="1:11" s="49" customFormat="1" ht="22.5">
      <c r="A41" s="40" t="s">
        <v>133</v>
      </c>
      <c r="B41" s="97" t="s">
        <v>112</v>
      </c>
      <c r="C41" s="89" t="s">
        <v>41</v>
      </c>
      <c r="D41" s="89">
        <v>300</v>
      </c>
      <c r="E41" s="89"/>
      <c r="F41" s="89">
        <v>27.88</v>
      </c>
      <c r="G41" s="90">
        <f t="shared" si="2"/>
        <v>33.890928</v>
      </c>
      <c r="H41" s="83">
        <f t="shared" si="3"/>
        <v>10167.278400000001</v>
      </c>
      <c r="I41" s="87">
        <v>88429</v>
      </c>
      <c r="J41" s="48"/>
      <c r="K41" s="63"/>
    </row>
    <row r="42" spans="1:11" s="49" customFormat="1" ht="26.25" customHeight="1">
      <c r="A42" s="40" t="s">
        <v>134</v>
      </c>
      <c r="B42" s="97" t="s">
        <v>114</v>
      </c>
      <c r="C42" s="89" t="s">
        <v>41</v>
      </c>
      <c r="D42" s="89">
        <v>140</v>
      </c>
      <c r="E42" s="89"/>
      <c r="F42" s="89">
        <v>38.24</v>
      </c>
      <c r="G42" s="90">
        <f t="shared" si="2"/>
        <v>46.484544</v>
      </c>
      <c r="H42" s="83">
        <f t="shared" si="3"/>
        <v>6507.83616</v>
      </c>
      <c r="I42" s="87">
        <v>92580</v>
      </c>
      <c r="J42" s="48"/>
      <c r="K42" s="63"/>
    </row>
    <row r="43" spans="1:11" s="49" customFormat="1" ht="15" customHeight="1">
      <c r="A43" s="40" t="s">
        <v>135</v>
      </c>
      <c r="B43" s="97" t="s">
        <v>129</v>
      </c>
      <c r="C43" s="89" t="s">
        <v>41</v>
      </c>
      <c r="D43" s="89">
        <v>140</v>
      </c>
      <c r="E43" s="89"/>
      <c r="F43" s="89">
        <v>103.5</v>
      </c>
      <c r="G43" s="90">
        <f t="shared" si="2"/>
        <v>125.8146</v>
      </c>
      <c r="H43" s="83">
        <f t="shared" si="3"/>
        <v>17614.043999999998</v>
      </c>
      <c r="I43" s="87">
        <v>94213</v>
      </c>
      <c r="J43" s="48"/>
      <c r="K43" s="63"/>
    </row>
    <row r="44" spans="1:11" s="49" customFormat="1" ht="24.75" customHeight="1">
      <c r="A44" s="40" t="s">
        <v>160</v>
      </c>
      <c r="B44" s="97" t="s">
        <v>115</v>
      </c>
      <c r="C44" s="89" t="s">
        <v>41</v>
      </c>
      <c r="D44" s="89">
        <v>70</v>
      </c>
      <c r="E44" s="89"/>
      <c r="F44" s="89">
        <v>8.49</v>
      </c>
      <c r="G44" s="90">
        <f t="shared" si="2"/>
        <v>10.320444</v>
      </c>
      <c r="H44" s="83">
        <f t="shared" si="3"/>
        <v>722.4310800000001</v>
      </c>
      <c r="I44" s="87">
        <v>100721</v>
      </c>
      <c r="J44" s="48"/>
      <c r="K44" s="63"/>
    </row>
    <row r="45" spans="1:11" s="49" customFormat="1" ht="33.75">
      <c r="A45" s="40" t="s">
        <v>163</v>
      </c>
      <c r="B45" s="97" t="s">
        <v>116</v>
      </c>
      <c r="C45" s="89" t="s">
        <v>41</v>
      </c>
      <c r="D45" s="89">
        <v>70</v>
      </c>
      <c r="E45" s="89"/>
      <c r="F45" s="89">
        <v>20.3</v>
      </c>
      <c r="G45" s="90">
        <f t="shared" si="2"/>
        <v>24.67668</v>
      </c>
      <c r="H45" s="83">
        <f t="shared" si="3"/>
        <v>1727.3676</v>
      </c>
      <c r="I45" s="87">
        <v>100742</v>
      </c>
      <c r="J45" s="48"/>
      <c r="K45" s="63"/>
    </row>
    <row r="46" spans="1:11" s="49" customFormat="1" ht="12.75">
      <c r="A46" s="123" t="s">
        <v>10</v>
      </c>
      <c r="B46" s="104" t="s">
        <v>136</v>
      </c>
      <c r="C46" s="93"/>
      <c r="D46" s="93"/>
      <c r="E46" s="93"/>
      <c r="F46" s="93"/>
      <c r="G46" s="94"/>
      <c r="H46" s="95">
        <f>SUM(H47:H54)</f>
        <v>17940.104388</v>
      </c>
      <c r="I46" s="103"/>
      <c r="J46" s="48"/>
      <c r="K46" s="63"/>
    </row>
    <row r="47" spans="1:11" s="49" customFormat="1" ht="33.75">
      <c r="A47" s="40" t="s">
        <v>84</v>
      </c>
      <c r="B47" s="97" t="s">
        <v>117</v>
      </c>
      <c r="C47" s="89" t="s">
        <v>41</v>
      </c>
      <c r="D47" s="89">
        <v>70</v>
      </c>
      <c r="E47" s="89"/>
      <c r="F47" s="89">
        <v>67.45</v>
      </c>
      <c r="G47" s="90">
        <f t="shared" si="2"/>
        <v>81.99222</v>
      </c>
      <c r="H47" s="96">
        <f>G47*D47</f>
        <v>5739.4554</v>
      </c>
      <c r="I47" s="87">
        <v>89453</v>
      </c>
      <c r="J47" s="48"/>
      <c r="K47" s="63"/>
    </row>
    <row r="48" spans="1:11" s="49" customFormat="1" ht="22.5">
      <c r="A48" s="40" t="s">
        <v>85</v>
      </c>
      <c r="B48" s="88" t="s">
        <v>156</v>
      </c>
      <c r="C48" s="89" t="s">
        <v>45</v>
      </c>
      <c r="D48" s="89">
        <v>92</v>
      </c>
      <c r="E48" s="89"/>
      <c r="F48" s="89">
        <v>10.61</v>
      </c>
      <c r="G48" s="90">
        <f t="shared" si="2"/>
        <v>12.897516</v>
      </c>
      <c r="H48" s="96">
        <f aca="true" t="shared" si="4" ref="H48:H54">G48*D48</f>
        <v>1186.5714719999999</v>
      </c>
      <c r="I48" s="87">
        <v>95446</v>
      </c>
      <c r="J48" s="48"/>
      <c r="K48" s="63"/>
    </row>
    <row r="49" spans="1:11" s="49" customFormat="1" ht="24" customHeight="1">
      <c r="A49" s="40" t="s">
        <v>89</v>
      </c>
      <c r="B49" s="88" t="s">
        <v>153</v>
      </c>
      <c r="C49" s="89" t="s">
        <v>41</v>
      </c>
      <c r="D49" s="89">
        <v>30</v>
      </c>
      <c r="E49" s="89"/>
      <c r="F49" s="89">
        <v>131.88</v>
      </c>
      <c r="G49" s="90">
        <f t="shared" si="2"/>
        <v>160.31332799999998</v>
      </c>
      <c r="H49" s="96">
        <f t="shared" si="4"/>
        <v>4809.399839999999</v>
      </c>
      <c r="I49" s="87">
        <v>101964</v>
      </c>
      <c r="J49" s="48"/>
      <c r="K49" s="63"/>
    </row>
    <row r="50" spans="1:11" s="49" customFormat="1" ht="24" customHeight="1">
      <c r="A50" s="40" t="s">
        <v>137</v>
      </c>
      <c r="B50" s="97" t="s">
        <v>118</v>
      </c>
      <c r="C50" s="89" t="s">
        <v>41</v>
      </c>
      <c r="D50" s="89">
        <v>50</v>
      </c>
      <c r="E50" s="89"/>
      <c r="F50" s="89">
        <v>29.51</v>
      </c>
      <c r="G50" s="90">
        <f t="shared" si="2"/>
        <v>35.872356</v>
      </c>
      <c r="H50" s="96">
        <f t="shared" si="4"/>
        <v>1793.6178000000002</v>
      </c>
      <c r="I50" s="87">
        <v>87620</v>
      </c>
      <c r="J50" s="48"/>
      <c r="K50" s="63"/>
    </row>
    <row r="51" spans="1:11" s="49" customFormat="1" ht="21.75" customHeight="1">
      <c r="A51" s="40" t="s">
        <v>138</v>
      </c>
      <c r="B51" s="97" t="s">
        <v>110</v>
      </c>
      <c r="C51" s="89" t="s">
        <v>29</v>
      </c>
      <c r="D51" s="89">
        <v>50</v>
      </c>
      <c r="E51" s="89"/>
      <c r="F51" s="89">
        <v>8.19</v>
      </c>
      <c r="G51" s="90">
        <f t="shared" si="2"/>
        <v>9.955764</v>
      </c>
      <c r="H51" s="96">
        <f t="shared" si="4"/>
        <v>497.7882</v>
      </c>
      <c r="I51" s="87">
        <v>87904</v>
      </c>
      <c r="J51" s="48"/>
      <c r="K51" s="63"/>
    </row>
    <row r="52" spans="1:11" s="49" customFormat="1" ht="33.75">
      <c r="A52" s="40" t="s">
        <v>139</v>
      </c>
      <c r="B52" s="88" t="s">
        <v>111</v>
      </c>
      <c r="C52" s="89" t="s">
        <v>29</v>
      </c>
      <c r="D52" s="89">
        <v>25</v>
      </c>
      <c r="E52" s="89"/>
      <c r="F52" s="89">
        <v>27.94</v>
      </c>
      <c r="G52" s="90">
        <f t="shared" si="2"/>
        <v>33.963864</v>
      </c>
      <c r="H52" s="96">
        <f t="shared" si="4"/>
        <v>849.0966000000001</v>
      </c>
      <c r="I52" s="87">
        <v>87775</v>
      </c>
      <c r="J52" s="48"/>
      <c r="K52" s="63"/>
    </row>
    <row r="53" spans="1:11" s="49" customFormat="1" ht="22.5">
      <c r="A53" s="40" t="s">
        <v>140</v>
      </c>
      <c r="B53" s="97" t="s">
        <v>154</v>
      </c>
      <c r="C53" s="89" t="s">
        <v>29</v>
      </c>
      <c r="D53" s="89">
        <v>83</v>
      </c>
      <c r="E53" s="89"/>
      <c r="F53" s="89">
        <v>2.49</v>
      </c>
      <c r="G53" s="90">
        <f t="shared" si="2"/>
        <v>3.026844</v>
      </c>
      <c r="H53" s="96">
        <f t="shared" si="4"/>
        <v>251.22805200000002</v>
      </c>
      <c r="I53" s="87">
        <v>88415</v>
      </c>
      <c r="J53" s="48"/>
      <c r="K53" s="63"/>
    </row>
    <row r="54" spans="1:11" s="49" customFormat="1" ht="22.5">
      <c r="A54" s="40" t="s">
        <v>152</v>
      </c>
      <c r="B54" s="97" t="s">
        <v>112</v>
      </c>
      <c r="C54" s="89" t="s">
        <v>41</v>
      </c>
      <c r="D54" s="89">
        <v>83</v>
      </c>
      <c r="E54" s="89"/>
      <c r="F54" s="89">
        <v>27.88</v>
      </c>
      <c r="G54" s="90">
        <f t="shared" si="2"/>
        <v>33.890928</v>
      </c>
      <c r="H54" s="96">
        <f t="shared" si="4"/>
        <v>2812.947024</v>
      </c>
      <c r="I54" s="87">
        <v>88429</v>
      </c>
      <c r="J54" s="48"/>
      <c r="K54" s="63"/>
    </row>
    <row r="55" spans="1:11" s="49" customFormat="1" ht="12.75">
      <c r="A55" s="123" t="s">
        <v>12</v>
      </c>
      <c r="B55" s="105" t="s">
        <v>141</v>
      </c>
      <c r="C55" s="93"/>
      <c r="D55" s="93"/>
      <c r="E55" s="93"/>
      <c r="F55" s="93"/>
      <c r="G55" s="94"/>
      <c r="H55" s="95">
        <f>SUM(H56:H60)</f>
        <v>2049.2584800000004</v>
      </c>
      <c r="I55" s="103"/>
      <c r="J55" s="48"/>
      <c r="K55" s="63"/>
    </row>
    <row r="56" spans="1:11" s="49" customFormat="1" ht="13.5" customHeight="1">
      <c r="A56" s="40" t="s">
        <v>42</v>
      </c>
      <c r="B56" s="97" t="s">
        <v>119</v>
      </c>
      <c r="C56" s="89" t="s">
        <v>11</v>
      </c>
      <c r="D56" s="89">
        <v>2</v>
      </c>
      <c r="E56" s="89"/>
      <c r="F56" s="89">
        <v>300</v>
      </c>
      <c r="G56" s="90">
        <f aca="true" t="shared" si="5" ref="G56:G64">F56*1.2156</f>
        <v>364.68</v>
      </c>
      <c r="H56" s="96">
        <f>G56*D56</f>
        <v>729.36</v>
      </c>
      <c r="I56" s="87" t="s">
        <v>99</v>
      </c>
      <c r="J56" s="48"/>
      <c r="K56" s="63"/>
    </row>
    <row r="57" spans="1:11" s="49" customFormat="1" ht="12.75">
      <c r="A57" s="40" t="s">
        <v>43</v>
      </c>
      <c r="B57" s="88" t="s">
        <v>145</v>
      </c>
      <c r="C57" s="89" t="s">
        <v>11</v>
      </c>
      <c r="D57" s="89">
        <v>2</v>
      </c>
      <c r="E57" s="89"/>
      <c r="F57" s="89">
        <v>385</v>
      </c>
      <c r="G57" s="90">
        <f t="shared" si="5"/>
        <v>468.00600000000003</v>
      </c>
      <c r="H57" s="96">
        <f>G57*D57</f>
        <v>936.0120000000001</v>
      </c>
      <c r="I57" s="87" t="s">
        <v>120</v>
      </c>
      <c r="J57" s="48"/>
      <c r="K57" s="63"/>
    </row>
    <row r="58" spans="1:11" s="49" customFormat="1" ht="22.5">
      <c r="A58" s="40" t="s">
        <v>83</v>
      </c>
      <c r="B58" s="88" t="s">
        <v>173</v>
      </c>
      <c r="C58" s="89" t="s">
        <v>29</v>
      </c>
      <c r="D58" s="89">
        <v>8</v>
      </c>
      <c r="E58" s="89"/>
      <c r="F58" s="89">
        <v>18.55</v>
      </c>
      <c r="G58" s="90">
        <f t="shared" si="5"/>
        <v>22.549380000000003</v>
      </c>
      <c r="H58" s="96">
        <f>G58*D58</f>
        <v>180.39504000000002</v>
      </c>
      <c r="I58" s="87">
        <v>6082</v>
      </c>
      <c r="J58" s="48"/>
      <c r="K58" s="63"/>
    </row>
    <row r="59" spans="1:11" s="49" customFormat="1" ht="24.75" customHeight="1">
      <c r="A59" s="40" t="s">
        <v>142</v>
      </c>
      <c r="B59" s="97" t="s">
        <v>172</v>
      </c>
      <c r="C59" s="89" t="s">
        <v>29</v>
      </c>
      <c r="D59" s="89">
        <v>6</v>
      </c>
      <c r="E59" s="89"/>
      <c r="F59" s="89">
        <v>20.09</v>
      </c>
      <c r="G59" s="90">
        <f>F59*1.2156</f>
        <v>24.421404</v>
      </c>
      <c r="H59" s="96">
        <f>G59*D59</f>
        <v>146.528424</v>
      </c>
      <c r="I59" s="87">
        <v>100721</v>
      </c>
      <c r="J59" s="48"/>
      <c r="K59" s="63"/>
    </row>
    <row r="60" spans="1:11" s="49" customFormat="1" ht="22.5">
      <c r="A60" s="40" t="s">
        <v>174</v>
      </c>
      <c r="B60" s="88" t="s">
        <v>171</v>
      </c>
      <c r="C60" s="89" t="s">
        <v>41</v>
      </c>
      <c r="D60" s="89">
        <v>6</v>
      </c>
      <c r="E60" s="89"/>
      <c r="F60" s="89">
        <v>7.81</v>
      </c>
      <c r="G60" s="90">
        <f>F60*1.2156</f>
        <v>9.493836</v>
      </c>
      <c r="H60" s="96">
        <f>G60*D60</f>
        <v>56.963015999999996</v>
      </c>
      <c r="I60" s="87">
        <v>100739</v>
      </c>
      <c r="J60" s="48"/>
      <c r="K60" s="63"/>
    </row>
    <row r="61" spans="1:11" s="49" customFormat="1" ht="12.75">
      <c r="A61" s="123" t="s">
        <v>20</v>
      </c>
      <c r="B61" s="106" t="s">
        <v>143</v>
      </c>
      <c r="C61" s="93"/>
      <c r="D61" s="93"/>
      <c r="E61" s="93"/>
      <c r="F61" s="93"/>
      <c r="G61" s="94"/>
      <c r="H61" s="95">
        <f>SUM(H62:H64)</f>
        <v>25479.158339999998</v>
      </c>
      <c r="I61" s="103"/>
      <c r="J61" s="48"/>
      <c r="K61" s="63"/>
    </row>
    <row r="62" spans="1:11" s="49" customFormat="1" ht="12.75">
      <c r="A62" s="40" t="s">
        <v>74</v>
      </c>
      <c r="B62" s="91" t="s">
        <v>121</v>
      </c>
      <c r="C62" s="89" t="s">
        <v>41</v>
      </c>
      <c r="D62" s="89">
        <v>475</v>
      </c>
      <c r="E62" s="89"/>
      <c r="F62" s="89">
        <v>5.31</v>
      </c>
      <c r="G62" s="90">
        <f t="shared" si="5"/>
        <v>6.454835999999999</v>
      </c>
      <c r="H62" s="96">
        <f>G62*D62</f>
        <v>3066.0471</v>
      </c>
      <c r="I62" s="87" t="s">
        <v>99</v>
      </c>
      <c r="J62" s="48"/>
      <c r="K62" s="63"/>
    </row>
    <row r="63" spans="1:11" s="49" customFormat="1" ht="12.75">
      <c r="A63" s="40" t="s">
        <v>75</v>
      </c>
      <c r="B63" s="91" t="s">
        <v>146</v>
      </c>
      <c r="C63" s="89" t="s">
        <v>41</v>
      </c>
      <c r="D63" s="89">
        <v>475</v>
      </c>
      <c r="E63" s="89"/>
      <c r="F63" s="89">
        <v>21.38</v>
      </c>
      <c r="G63" s="90">
        <f t="shared" si="5"/>
        <v>25.989528</v>
      </c>
      <c r="H63" s="96">
        <f>G63*D63</f>
        <v>12345.0258</v>
      </c>
      <c r="I63" s="87" t="s">
        <v>122</v>
      </c>
      <c r="J63" s="48"/>
      <c r="K63" s="63"/>
    </row>
    <row r="64" spans="1:11" s="49" customFormat="1" ht="22.5">
      <c r="A64" s="40" t="s">
        <v>81</v>
      </c>
      <c r="B64" s="97" t="s">
        <v>147</v>
      </c>
      <c r="C64" s="89" t="s">
        <v>13</v>
      </c>
      <c r="D64" s="89">
        <v>290</v>
      </c>
      <c r="E64" s="89"/>
      <c r="F64" s="89">
        <v>28.56</v>
      </c>
      <c r="G64" s="90">
        <f t="shared" si="5"/>
        <v>34.717535999999996</v>
      </c>
      <c r="H64" s="96">
        <f>G64*D64</f>
        <v>10068.085439999999</v>
      </c>
      <c r="I64" s="87">
        <v>79467</v>
      </c>
      <c r="J64" s="75"/>
      <c r="K64" s="63"/>
    </row>
    <row r="65" spans="1:11" s="49" customFormat="1" ht="12.75">
      <c r="A65" s="123" t="s">
        <v>25</v>
      </c>
      <c r="B65" s="92" t="s">
        <v>150</v>
      </c>
      <c r="C65" s="93"/>
      <c r="D65" s="93"/>
      <c r="E65" s="93"/>
      <c r="F65" s="93"/>
      <c r="G65" s="94"/>
      <c r="H65" s="95">
        <f>SUM(H66:H67)</f>
        <v>1981.3502016000002</v>
      </c>
      <c r="I65" s="103"/>
      <c r="J65" s="75"/>
      <c r="K65" s="63"/>
    </row>
    <row r="66" spans="1:11" s="49" customFormat="1" ht="12.75">
      <c r="A66" s="40" t="s">
        <v>76</v>
      </c>
      <c r="B66" s="91" t="s">
        <v>151</v>
      </c>
      <c r="C66" s="89" t="s">
        <v>41</v>
      </c>
      <c r="D66" s="89">
        <v>43.2</v>
      </c>
      <c r="E66" s="89"/>
      <c r="F66" s="89">
        <v>9.85</v>
      </c>
      <c r="G66" s="90">
        <f>F66*1.2156</f>
        <v>11.973659999999999</v>
      </c>
      <c r="H66" s="96">
        <f>G66*D66</f>
        <v>517.262112</v>
      </c>
      <c r="I66" s="87">
        <v>88495</v>
      </c>
      <c r="J66" s="75"/>
      <c r="K66" s="63"/>
    </row>
    <row r="67" spans="1:11" s="49" customFormat="1" ht="22.5">
      <c r="A67" s="40" t="s">
        <v>40</v>
      </c>
      <c r="B67" s="97" t="s">
        <v>112</v>
      </c>
      <c r="C67" s="89" t="s">
        <v>41</v>
      </c>
      <c r="D67" s="89">
        <v>43.2</v>
      </c>
      <c r="E67" s="89"/>
      <c r="F67" s="89">
        <v>27.88</v>
      </c>
      <c r="G67" s="90">
        <f>F67*1.2156</f>
        <v>33.890928</v>
      </c>
      <c r="H67" s="96">
        <f>G67*D67</f>
        <v>1464.0880896</v>
      </c>
      <c r="I67" s="87">
        <v>88429</v>
      </c>
      <c r="J67" s="75"/>
      <c r="K67" s="63"/>
    </row>
    <row r="68" spans="1:11" s="49" customFormat="1" ht="12.75">
      <c r="A68" s="40"/>
      <c r="B68" s="113" t="s">
        <v>66</v>
      </c>
      <c r="C68" s="79"/>
      <c r="D68" s="79"/>
      <c r="E68" s="79"/>
      <c r="F68" s="79"/>
      <c r="G68" s="80"/>
      <c r="H68" s="82">
        <f>H61+H55+H46+H31+H27+H23+H14+H12+H65</f>
        <v>178510.76013516003</v>
      </c>
      <c r="I68" s="81"/>
      <c r="J68" s="75"/>
      <c r="K68" s="63"/>
    </row>
    <row r="69" spans="1:11" s="49" customFormat="1" ht="24.75" customHeight="1" thickBot="1">
      <c r="A69" s="40"/>
      <c r="B69" s="74"/>
      <c r="C69" s="77"/>
      <c r="D69" s="77"/>
      <c r="E69" s="77"/>
      <c r="F69" s="77"/>
      <c r="G69" s="78"/>
      <c r="H69" s="43"/>
      <c r="I69" s="62"/>
      <c r="J69" s="75"/>
      <c r="K69" s="63"/>
    </row>
    <row r="70" spans="1:9" ht="13.5" thickBot="1">
      <c r="A70" s="117"/>
      <c r="B70" s="21"/>
      <c r="C70" s="21"/>
      <c r="D70" s="71"/>
      <c r="E70" s="21"/>
      <c r="F70" s="21"/>
      <c r="G70" s="21"/>
      <c r="H70" s="146" t="s">
        <v>66</v>
      </c>
      <c r="I70" s="147"/>
    </row>
    <row r="71" spans="1:9" ht="12.75">
      <c r="A71" s="117"/>
      <c r="B71" s="21"/>
      <c r="C71" s="21"/>
      <c r="D71" s="71"/>
      <c r="E71" s="21"/>
      <c r="F71" s="21"/>
      <c r="G71" s="21"/>
      <c r="H71" s="21"/>
      <c r="I71" s="46"/>
    </row>
    <row r="72" spans="1:9" ht="12.75">
      <c r="A72" s="118"/>
      <c r="B72" s="33"/>
      <c r="C72" s="33"/>
      <c r="D72" s="72"/>
      <c r="E72" s="33"/>
      <c r="F72" s="33"/>
      <c r="G72" s="33"/>
      <c r="H72" s="33"/>
      <c r="I72" s="46"/>
    </row>
    <row r="73" spans="1:9" ht="12.75">
      <c r="A73" s="118"/>
      <c r="B73" s="33"/>
      <c r="C73" s="33"/>
      <c r="D73" s="72"/>
      <c r="E73" s="33"/>
      <c r="F73" s="33"/>
      <c r="G73" s="33"/>
      <c r="H73" s="33"/>
      <c r="I73" s="46"/>
    </row>
    <row r="74" spans="1:9" ht="12.75">
      <c r="A74" s="118"/>
      <c r="B74" s="33"/>
      <c r="C74" s="33"/>
      <c r="D74" s="72"/>
      <c r="E74" s="33"/>
      <c r="F74" s="33"/>
      <c r="G74" s="33"/>
      <c r="H74" s="33"/>
      <c r="I74" s="46"/>
    </row>
    <row r="75" spans="1:9" ht="12.75">
      <c r="A75" s="118"/>
      <c r="B75" s="33"/>
      <c r="C75" s="33"/>
      <c r="D75" s="72"/>
      <c r="E75" s="33"/>
      <c r="F75" s="33"/>
      <c r="G75" s="33"/>
      <c r="H75" s="33"/>
      <c r="I75" s="46"/>
    </row>
    <row r="76" spans="1:9" ht="12.75">
      <c r="A76" s="118"/>
      <c r="B76" s="33" t="s">
        <v>48</v>
      </c>
      <c r="C76" s="33"/>
      <c r="D76" s="72"/>
      <c r="E76" s="33"/>
      <c r="F76" s="33"/>
      <c r="G76" s="33"/>
      <c r="H76" s="33"/>
      <c r="I76" s="46"/>
    </row>
    <row r="77" spans="1:9" ht="12.75">
      <c r="A77" s="118"/>
      <c r="B77" s="33" t="s">
        <v>49</v>
      </c>
      <c r="C77" s="33"/>
      <c r="D77" s="72"/>
      <c r="E77" s="33"/>
      <c r="F77" s="33"/>
      <c r="G77" s="33"/>
      <c r="H77" s="33"/>
      <c r="I77" s="46"/>
    </row>
    <row r="78" spans="1:9" ht="12.75">
      <c r="A78" s="118"/>
      <c r="B78" s="33" t="s">
        <v>50</v>
      </c>
      <c r="C78" s="33"/>
      <c r="D78" s="72"/>
      <c r="E78" s="33"/>
      <c r="F78" s="33"/>
      <c r="G78" s="33"/>
      <c r="H78" s="33"/>
      <c r="I78" s="46"/>
    </row>
    <row r="79" spans="1:9" ht="12.75">
      <c r="A79" s="118"/>
      <c r="B79" s="33" t="s">
        <v>51</v>
      </c>
      <c r="C79" s="33"/>
      <c r="D79" s="72"/>
      <c r="E79" s="33"/>
      <c r="F79" s="33"/>
      <c r="G79" s="33"/>
      <c r="H79" s="33"/>
      <c r="I79" s="46"/>
    </row>
    <row r="80" spans="1:9" ht="12.75">
      <c r="A80" s="118"/>
      <c r="B80" s="58" t="s">
        <v>52</v>
      </c>
      <c r="C80" s="33"/>
      <c r="D80" s="72"/>
      <c r="E80" s="33"/>
      <c r="F80" s="33"/>
      <c r="G80" s="33"/>
      <c r="H80" s="33"/>
      <c r="I80" s="46"/>
    </row>
    <row r="81" spans="1:9" ht="12.75">
      <c r="A81" s="118"/>
      <c r="B81" s="58" t="s">
        <v>53</v>
      </c>
      <c r="C81" s="33"/>
      <c r="D81" s="72"/>
      <c r="E81" s="33"/>
      <c r="F81" s="33"/>
      <c r="G81" s="33"/>
      <c r="H81" s="33"/>
      <c r="I81" s="46"/>
    </row>
    <row r="82" spans="1:9" ht="12.75">
      <c r="A82" s="118"/>
      <c r="B82" s="58" t="s">
        <v>54</v>
      </c>
      <c r="C82" s="33"/>
      <c r="D82" s="72"/>
      <c r="E82" s="33"/>
      <c r="F82" s="33"/>
      <c r="G82" s="33"/>
      <c r="H82" s="33"/>
      <c r="I82" s="46"/>
    </row>
    <row r="83" spans="1:2" ht="12.75">
      <c r="A83" s="118"/>
      <c r="B83" s="58" t="s">
        <v>55</v>
      </c>
    </row>
    <row r="84" ht="12.75">
      <c r="B84" s="58" t="s">
        <v>56</v>
      </c>
    </row>
    <row r="85" ht="12.75">
      <c r="B85" s="58" t="s">
        <v>57</v>
      </c>
    </row>
    <row r="86" ht="12.75">
      <c r="B86" s="58" t="s">
        <v>58</v>
      </c>
    </row>
    <row r="87" ht="12.75">
      <c r="B87" s="58" t="s">
        <v>59</v>
      </c>
    </row>
    <row r="88" ht="12.75">
      <c r="B88" s="58" t="s">
        <v>60</v>
      </c>
    </row>
  </sheetData>
  <sheetProtection/>
  <mergeCells count="12">
    <mergeCell ref="A1:B1"/>
    <mergeCell ref="A2:D2"/>
    <mergeCell ref="A6:E6"/>
    <mergeCell ref="A7:B7"/>
    <mergeCell ref="A10:A11"/>
    <mergeCell ref="B10:B11"/>
    <mergeCell ref="C10:H10"/>
    <mergeCell ref="C7:F7"/>
    <mergeCell ref="A5:F5"/>
    <mergeCell ref="H70:I70"/>
    <mergeCell ref="B12:F12"/>
    <mergeCell ref="B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="180" zoomScaleNormal="180" zoomScalePageLayoutView="0" workbookViewId="0" topLeftCell="A19">
      <selection activeCell="I7" sqref="I7:J7"/>
    </sheetView>
  </sheetViews>
  <sheetFormatPr defaultColWidth="9.140625" defaultRowHeight="12.75"/>
  <cols>
    <col min="1" max="1" width="5.8515625" style="0" customWidth="1"/>
    <col min="2" max="2" width="50.28125" style="141" customWidth="1"/>
    <col min="3" max="3" width="7.8515625" style="0" customWidth="1"/>
    <col min="4" max="4" width="15.00390625" style="0" customWidth="1"/>
    <col min="5" max="5" width="6.140625" style="0" customWidth="1"/>
    <col min="6" max="6" width="14.28125" style="0" customWidth="1"/>
    <col min="7" max="7" width="5.8515625" style="0" customWidth="1"/>
    <col min="8" max="8" width="10.140625" style="0" customWidth="1"/>
    <col min="9" max="9" width="5.7109375" style="0" customWidth="1"/>
    <col min="10" max="10" width="10.421875" style="0" customWidth="1"/>
  </cols>
  <sheetData>
    <row r="1" spans="1:10" s="6" customFormat="1" ht="10.5" customHeight="1">
      <c r="A1" s="234" t="s">
        <v>32</v>
      </c>
      <c r="B1" s="234"/>
      <c r="C1" s="234"/>
      <c r="D1" s="234"/>
      <c r="E1" s="124"/>
      <c r="F1" s="124"/>
      <c r="G1" s="125"/>
      <c r="H1" s="125"/>
      <c r="I1" s="125"/>
      <c r="J1" s="125"/>
    </row>
    <row r="2" spans="1:10" s="6" customFormat="1" ht="15.75" customHeight="1">
      <c r="A2" s="234" t="s">
        <v>33</v>
      </c>
      <c r="B2" s="234"/>
      <c r="C2" s="234"/>
      <c r="D2" s="234"/>
      <c r="E2" s="234"/>
      <c r="F2" s="124"/>
      <c r="G2" s="125"/>
      <c r="H2" s="125"/>
      <c r="I2" s="125"/>
      <c r="J2" s="125"/>
    </row>
    <row r="3" spans="1:10" s="6" customFormat="1" ht="16.5" customHeight="1">
      <c r="A3" s="234" t="s">
        <v>167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6" customFormat="1" ht="21" customHeight="1" thickBot="1">
      <c r="A4" s="234" t="s">
        <v>168</v>
      </c>
      <c r="B4" s="234"/>
      <c r="C4" s="234"/>
      <c r="D4" s="234"/>
      <c r="E4" s="234"/>
      <c r="F4" s="234"/>
      <c r="G4" s="234"/>
      <c r="H4" s="234"/>
      <c r="I4" s="125"/>
      <c r="J4" s="125"/>
    </row>
    <row r="5" spans="1:10" s="6" customFormat="1" ht="14.25" customHeight="1" thickBot="1">
      <c r="A5" s="235" t="s">
        <v>67</v>
      </c>
      <c r="B5" s="236"/>
      <c r="C5" s="237"/>
      <c r="D5" s="227">
        <f>I30</f>
        <v>178510.76013516</v>
      </c>
      <c r="E5" s="228"/>
      <c r="F5" s="229"/>
      <c r="G5" s="126"/>
      <c r="H5" s="126"/>
      <c r="I5" s="126"/>
      <c r="J5" s="126"/>
    </row>
    <row r="6" spans="1:10" s="6" customFormat="1" ht="18.75" customHeight="1" thickBot="1">
      <c r="A6" s="162" t="s">
        <v>14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s="1" customFormat="1" ht="15" customHeight="1" thickBot="1">
      <c r="A7" s="196" t="s">
        <v>15</v>
      </c>
      <c r="B7" s="198" t="s">
        <v>2</v>
      </c>
      <c r="C7" s="207" t="s">
        <v>63</v>
      </c>
      <c r="D7" s="208"/>
      <c r="E7" s="200" t="s">
        <v>16</v>
      </c>
      <c r="F7" s="201"/>
      <c r="G7" s="202" t="s">
        <v>17</v>
      </c>
      <c r="H7" s="203"/>
      <c r="I7" s="205" t="s">
        <v>18</v>
      </c>
      <c r="J7" s="206"/>
    </row>
    <row r="8" spans="1:10" s="1" customFormat="1" ht="15.75" customHeight="1" thickBot="1">
      <c r="A8" s="197"/>
      <c r="B8" s="199"/>
      <c r="C8" s="209"/>
      <c r="D8" s="210"/>
      <c r="E8" s="190" t="s">
        <v>61</v>
      </c>
      <c r="F8" s="191"/>
      <c r="G8" s="211" t="s">
        <v>61</v>
      </c>
      <c r="H8" s="212"/>
      <c r="I8" s="213" t="s">
        <v>61</v>
      </c>
      <c r="J8" s="214"/>
    </row>
    <row r="9" spans="1:10" s="1" customFormat="1" ht="15.75" customHeight="1" thickBot="1">
      <c r="A9" s="192" t="s">
        <v>6</v>
      </c>
      <c r="B9" s="170" t="str">
        <f>PLANILHA!B12</f>
        <v>SERVIÇOS PRELIMINARES</v>
      </c>
      <c r="C9" s="127" t="s">
        <v>1</v>
      </c>
      <c r="D9" s="128">
        <f>PLANILHA!H12</f>
        <v>779.953272</v>
      </c>
      <c r="E9" s="172">
        <f>D9</f>
        <v>779.953272</v>
      </c>
      <c r="F9" s="173"/>
      <c r="G9" s="194"/>
      <c r="H9" s="194"/>
      <c r="I9" s="204"/>
      <c r="J9" s="204"/>
    </row>
    <row r="10" spans="1:10" s="1" customFormat="1" ht="19.5" customHeight="1" thickBot="1">
      <c r="A10" s="193"/>
      <c r="B10" s="171"/>
      <c r="C10" s="129" t="s">
        <v>0</v>
      </c>
      <c r="D10" s="130">
        <f>D9/C27</f>
        <v>0.004369222737102547</v>
      </c>
      <c r="E10" s="174">
        <v>1</v>
      </c>
      <c r="F10" s="175"/>
      <c r="G10" s="189"/>
      <c r="H10" s="189"/>
      <c r="I10" s="187"/>
      <c r="J10" s="187"/>
    </row>
    <row r="11" spans="1:10" s="1" customFormat="1" ht="16.5" customHeight="1" thickBot="1">
      <c r="A11" s="164" t="s">
        <v>22</v>
      </c>
      <c r="B11" s="166" t="str">
        <f>PLANILHA!B14</f>
        <v>COBERTURA</v>
      </c>
      <c r="C11" s="131" t="str">
        <f>C9</f>
        <v>R$</v>
      </c>
      <c r="D11" s="132">
        <f>PLANILHA!H14</f>
        <v>17819.79845844</v>
      </c>
      <c r="E11" s="185">
        <f>D11</f>
        <v>17819.79845844</v>
      </c>
      <c r="F11" s="175"/>
      <c r="G11" s="189"/>
      <c r="H11" s="189"/>
      <c r="I11" s="195"/>
      <c r="J11" s="195"/>
    </row>
    <row r="12" spans="1:10" s="1" customFormat="1" ht="15" customHeight="1" thickBot="1">
      <c r="A12" s="165"/>
      <c r="B12" s="167"/>
      <c r="C12" s="131" t="s">
        <v>0</v>
      </c>
      <c r="D12" s="133">
        <f>D11/C27</f>
        <v>0.09982478616385748</v>
      </c>
      <c r="E12" s="174">
        <v>1</v>
      </c>
      <c r="F12" s="175"/>
      <c r="G12" s="189"/>
      <c r="H12" s="189"/>
      <c r="I12" s="187"/>
      <c r="J12" s="187"/>
    </row>
    <row r="13" spans="1:10" s="1" customFormat="1" ht="15" customHeight="1" thickBot="1">
      <c r="A13" s="164" t="s">
        <v>7</v>
      </c>
      <c r="B13" s="168" t="str">
        <f>PLANILHA!B23</f>
        <v>RECUPERAÇÃO DA ESTRUTURA METÁLICA</v>
      </c>
      <c r="C13" s="131" t="str">
        <f>C9</f>
        <v>R$</v>
      </c>
      <c r="D13" s="132">
        <f>PLANILHA!H23</f>
        <v>6516.88046712</v>
      </c>
      <c r="E13" s="185">
        <f>D13*E14</f>
        <v>3258.44023356</v>
      </c>
      <c r="F13" s="186"/>
      <c r="G13" s="188">
        <f>G14*D13</f>
        <v>3258.44023356</v>
      </c>
      <c r="H13" s="188"/>
      <c r="I13" s="187"/>
      <c r="J13" s="187"/>
    </row>
    <row r="14" spans="1:10" s="1" customFormat="1" ht="17.25" customHeight="1" thickBot="1">
      <c r="A14" s="165"/>
      <c r="B14" s="169"/>
      <c r="C14" s="131" t="s">
        <v>0</v>
      </c>
      <c r="D14" s="133">
        <f>D13/C27</f>
        <v>0.03650693359988901</v>
      </c>
      <c r="E14" s="174">
        <v>0.5</v>
      </c>
      <c r="F14" s="175"/>
      <c r="G14" s="189">
        <v>0.5</v>
      </c>
      <c r="H14" s="189"/>
      <c r="I14" s="187"/>
      <c r="J14" s="187"/>
    </row>
    <row r="15" spans="1:10" s="1" customFormat="1" ht="15" customHeight="1" thickBot="1">
      <c r="A15" s="164" t="s">
        <v>8</v>
      </c>
      <c r="B15" s="168" t="str">
        <f>PLANILHA!B27</f>
        <v>REFORMA DA ILUMINAÇÃO</v>
      </c>
      <c r="C15" s="134" t="str">
        <f>C13</f>
        <v>R$</v>
      </c>
      <c r="D15" s="135">
        <f>PLANILHA!H27</f>
        <v>15433.2576</v>
      </c>
      <c r="E15" s="175"/>
      <c r="F15" s="175"/>
      <c r="G15" s="188"/>
      <c r="H15" s="188"/>
      <c r="I15" s="217">
        <f>D15*I16</f>
        <v>15433.2576</v>
      </c>
      <c r="J15" s="217"/>
    </row>
    <row r="16" spans="1:10" s="1" customFormat="1" ht="18" customHeight="1" thickBot="1">
      <c r="A16" s="165"/>
      <c r="B16" s="169"/>
      <c r="C16" s="131" t="s">
        <v>0</v>
      </c>
      <c r="D16" s="133">
        <f>D15/C27</f>
        <v>0.08645561527111678</v>
      </c>
      <c r="E16" s="174"/>
      <c r="F16" s="175"/>
      <c r="G16" s="189"/>
      <c r="H16" s="189"/>
      <c r="I16" s="187">
        <v>1</v>
      </c>
      <c r="J16" s="187"/>
    </row>
    <row r="17" spans="1:10" s="1" customFormat="1" ht="18.75" customHeight="1" thickBot="1">
      <c r="A17" s="164" t="s">
        <v>9</v>
      </c>
      <c r="B17" s="168" t="str">
        <f>PLANILHA!B31</f>
        <v>FECHAMENTO LATERAL</v>
      </c>
      <c r="C17" s="131" t="s">
        <v>1</v>
      </c>
      <c r="D17" s="132">
        <f>PLANILHA!H31</f>
        <v>90510.998928</v>
      </c>
      <c r="E17" s="185">
        <f>D17*E18</f>
        <v>54306.5993568</v>
      </c>
      <c r="F17" s="186"/>
      <c r="G17" s="188">
        <f>D17*G18</f>
        <v>36204.3995712</v>
      </c>
      <c r="H17" s="188"/>
      <c r="I17" s="217"/>
      <c r="J17" s="217"/>
    </row>
    <row r="18" spans="1:10" s="1" customFormat="1" ht="14.25" customHeight="1" thickBot="1">
      <c r="A18" s="165"/>
      <c r="B18" s="169"/>
      <c r="C18" s="131" t="s">
        <v>0</v>
      </c>
      <c r="D18" s="133">
        <f>D17/C27</f>
        <v>0.5070338553231711</v>
      </c>
      <c r="E18" s="174">
        <v>0.6</v>
      </c>
      <c r="F18" s="175"/>
      <c r="G18" s="189">
        <v>0.4</v>
      </c>
      <c r="H18" s="189"/>
      <c r="I18" s="187"/>
      <c r="J18" s="187"/>
    </row>
    <row r="19" spans="1:10" s="1" customFormat="1" ht="16.5" customHeight="1" thickBot="1">
      <c r="A19" s="164" t="s">
        <v>10</v>
      </c>
      <c r="B19" s="166" t="str">
        <f>PLANILHA!B46</f>
        <v>ARQUIBANCADA LATERAL LESTE</v>
      </c>
      <c r="C19" s="131" t="s">
        <v>1</v>
      </c>
      <c r="D19" s="132">
        <f>PLANILHA!H46</f>
        <v>17940.104388</v>
      </c>
      <c r="E19" s="185"/>
      <c r="F19" s="186"/>
      <c r="G19" s="188">
        <f>D19*G20</f>
        <v>17940.104388</v>
      </c>
      <c r="H19" s="188"/>
      <c r="I19" s="217"/>
      <c r="J19" s="217"/>
    </row>
    <row r="20" spans="1:10" s="1" customFormat="1" ht="18.75" customHeight="1" thickBot="1">
      <c r="A20" s="165"/>
      <c r="B20" s="167"/>
      <c r="C20" s="131" t="s">
        <v>0</v>
      </c>
      <c r="D20" s="133">
        <f>D19/C27</f>
        <v>0.10049872833669295</v>
      </c>
      <c r="E20" s="174"/>
      <c r="F20" s="175"/>
      <c r="G20" s="189">
        <v>1</v>
      </c>
      <c r="H20" s="189"/>
      <c r="I20" s="187"/>
      <c r="J20" s="187"/>
    </row>
    <row r="21" spans="1:10" s="1" customFormat="1" ht="15" customHeight="1" thickBot="1">
      <c r="A21" s="164" t="s">
        <v>12</v>
      </c>
      <c r="B21" s="168" t="str">
        <f>PLANILHA!B55</f>
        <v>ESTRUTURA PARA BASQUETE</v>
      </c>
      <c r="C21" s="134" t="s">
        <v>1</v>
      </c>
      <c r="D21" s="135">
        <f>PLANILHA!H55</f>
        <v>2049.2584800000004</v>
      </c>
      <c r="E21" s="186"/>
      <c r="F21" s="186"/>
      <c r="G21" s="188"/>
      <c r="H21" s="188"/>
      <c r="I21" s="217">
        <f>D21*I22</f>
        <v>2049.2584800000004</v>
      </c>
      <c r="J21" s="217"/>
    </row>
    <row r="22" spans="1:10" s="1" customFormat="1" ht="19.5" customHeight="1" thickBot="1">
      <c r="A22" s="165"/>
      <c r="B22" s="169"/>
      <c r="C22" s="131" t="s">
        <v>0</v>
      </c>
      <c r="D22" s="133">
        <f>D21/C27</f>
        <v>0.011479747654698226</v>
      </c>
      <c r="E22" s="174"/>
      <c r="F22" s="175"/>
      <c r="G22" s="189"/>
      <c r="H22" s="189"/>
      <c r="I22" s="187">
        <v>1</v>
      </c>
      <c r="J22" s="187"/>
    </row>
    <row r="23" spans="1:10" s="1" customFormat="1" ht="13.5" customHeight="1" thickBot="1">
      <c r="A23" s="164" t="s">
        <v>20</v>
      </c>
      <c r="B23" s="166" t="str">
        <f>PLANILHA!B61</f>
        <v>PINTURA DA QUADRA</v>
      </c>
      <c r="C23" s="131" t="s">
        <v>1</v>
      </c>
      <c r="D23" s="132">
        <f>PLANILHA!H61</f>
        <v>25479.158339999998</v>
      </c>
      <c r="E23" s="174"/>
      <c r="F23" s="175"/>
      <c r="G23" s="188">
        <f>G24*D23</f>
        <v>12739.579169999999</v>
      </c>
      <c r="H23" s="188"/>
      <c r="I23" s="217">
        <f>I24*D23</f>
        <v>12739.579169999999</v>
      </c>
      <c r="J23" s="217"/>
    </row>
    <row r="24" spans="1:10" s="1" customFormat="1" ht="17.25" customHeight="1" thickBot="1">
      <c r="A24" s="165"/>
      <c r="B24" s="167"/>
      <c r="C24" s="131" t="s">
        <v>0</v>
      </c>
      <c r="D24" s="133">
        <f>D23/C27</f>
        <v>0.1427317788614444</v>
      </c>
      <c r="E24" s="174"/>
      <c r="F24" s="175"/>
      <c r="G24" s="189">
        <v>0.5</v>
      </c>
      <c r="H24" s="189"/>
      <c r="I24" s="187">
        <v>0.5</v>
      </c>
      <c r="J24" s="187"/>
    </row>
    <row r="25" spans="1:10" s="1" customFormat="1" ht="13.5" customHeight="1" thickBot="1">
      <c r="A25" s="164" t="s">
        <v>25</v>
      </c>
      <c r="B25" s="176" t="str">
        <f>PLANILHA!B65</f>
        <v>PINTURA DOS PILARES DE CONCRETO EXISTENTE</v>
      </c>
      <c r="C25" s="131" t="s">
        <v>1</v>
      </c>
      <c r="D25" s="132">
        <f>PLANILHA!H65</f>
        <v>1981.3502016000002</v>
      </c>
      <c r="E25" s="174"/>
      <c r="F25" s="175"/>
      <c r="G25" s="188"/>
      <c r="H25" s="188"/>
      <c r="I25" s="217">
        <f>I26*D25</f>
        <v>1981.3502016000002</v>
      </c>
      <c r="J25" s="217"/>
    </row>
    <row r="26" spans="1:10" s="1" customFormat="1" ht="20.25" customHeight="1" thickBot="1">
      <c r="A26" s="165"/>
      <c r="B26" s="177"/>
      <c r="C26" s="131" t="s">
        <v>0</v>
      </c>
      <c r="D26" s="133">
        <f>D25/C27</f>
        <v>0.011099332052027648</v>
      </c>
      <c r="E26" s="174"/>
      <c r="F26" s="175"/>
      <c r="G26" s="189"/>
      <c r="H26" s="189"/>
      <c r="I26" s="187">
        <v>1</v>
      </c>
      <c r="J26" s="187"/>
    </row>
    <row r="27" spans="1:10" s="1" customFormat="1" ht="13.5" customHeight="1">
      <c r="A27" s="225" t="s">
        <v>64</v>
      </c>
      <c r="B27" s="226"/>
      <c r="C27" s="238">
        <f>D9+D11+D13+D15+D17+D19+D21+D23+D25</f>
        <v>178510.76013515997</v>
      </c>
      <c r="D27" s="238"/>
      <c r="E27" s="221">
        <f>E11+E13+E17+E19+E9+E21</f>
        <v>76164.7913208</v>
      </c>
      <c r="F27" s="222"/>
      <c r="G27" s="221">
        <f>G23+G19+G17+G13</f>
        <v>70142.52336276001</v>
      </c>
      <c r="H27" s="222"/>
      <c r="I27" s="221">
        <f>I15+I21+I23+I25</f>
        <v>32203.445451599997</v>
      </c>
      <c r="J27" s="222"/>
    </row>
    <row r="28" spans="1:10" s="1" customFormat="1" ht="15" customHeight="1">
      <c r="A28" s="231" t="s">
        <v>65</v>
      </c>
      <c r="B28" s="232"/>
      <c r="C28" s="218">
        <f>C27</f>
        <v>178510.76013515997</v>
      </c>
      <c r="D28" s="219"/>
      <c r="E28" s="218">
        <f>E27</f>
        <v>76164.7913208</v>
      </c>
      <c r="F28" s="219"/>
      <c r="G28" s="218">
        <f>G27+E27</f>
        <v>146307.31468356</v>
      </c>
      <c r="H28" s="219"/>
      <c r="I28" s="218">
        <f>I27+G28</f>
        <v>178510.76013516</v>
      </c>
      <c r="J28" s="219"/>
    </row>
    <row r="29" spans="1:10" s="1" customFormat="1" ht="17.25" customHeight="1" thickBot="1">
      <c r="A29" s="233" t="s">
        <v>62</v>
      </c>
      <c r="B29" s="233"/>
      <c r="C29" s="230">
        <v>1</v>
      </c>
      <c r="D29" s="230"/>
      <c r="E29" s="230">
        <f>E27/C27</f>
        <v>0.42666778889480717</v>
      </c>
      <c r="F29" s="230"/>
      <c r="G29" s="220">
        <f>G28/C28</f>
        <v>0.8195994155914352</v>
      </c>
      <c r="H29" s="220"/>
      <c r="I29" s="220">
        <f>I28/C28</f>
        <v>1.0000000000000002</v>
      </c>
      <c r="J29" s="220"/>
    </row>
    <row r="30" spans="1:10" s="1" customFormat="1" ht="29.25" customHeight="1" thickBot="1">
      <c r="A30" s="223" t="s">
        <v>44</v>
      </c>
      <c r="B30" s="223"/>
      <c r="C30" s="223"/>
      <c r="D30" s="223"/>
      <c r="E30" s="224" t="s">
        <v>68</v>
      </c>
      <c r="F30" s="224"/>
      <c r="G30" s="215" t="s">
        <v>166</v>
      </c>
      <c r="H30" s="216"/>
      <c r="I30" s="215">
        <f>I28</f>
        <v>178510.76013516</v>
      </c>
      <c r="J30" s="216"/>
    </row>
    <row r="31" spans="1:10" s="1" customFormat="1" ht="12.75">
      <c r="A31" s="22"/>
      <c r="B31" s="136"/>
      <c r="C31" s="25"/>
      <c r="D31" s="23"/>
      <c r="E31" s="24"/>
      <c r="F31" s="25" t="s">
        <v>35</v>
      </c>
      <c r="G31" s="25"/>
      <c r="H31" s="25"/>
      <c r="I31" s="24"/>
      <c r="J31" s="25"/>
    </row>
    <row r="32" spans="1:10" s="1" customFormat="1" ht="12.75">
      <c r="A32" s="182"/>
      <c r="B32" s="182"/>
      <c r="C32" s="182"/>
      <c r="D32" s="182"/>
      <c r="E32" s="182"/>
      <c r="F32" s="182"/>
      <c r="G32" s="183"/>
      <c r="H32" s="183"/>
      <c r="I32" s="183"/>
      <c r="J32" s="183"/>
    </row>
    <row r="33" spans="1:10" s="1" customFormat="1" ht="15">
      <c r="A33" s="26"/>
      <c r="B33" s="137"/>
      <c r="C33" s="27"/>
      <c r="D33" s="28"/>
      <c r="E33" s="29"/>
      <c r="F33" s="30"/>
      <c r="G33" s="29"/>
      <c r="H33" s="30"/>
      <c r="I33" s="29"/>
      <c r="J33" s="30"/>
    </row>
    <row r="34" spans="1:10" s="1" customFormat="1" ht="12.75">
      <c r="A34" s="33"/>
      <c r="B34" s="138"/>
      <c r="C34" s="34"/>
      <c r="D34" s="33"/>
      <c r="E34" s="33"/>
      <c r="F34" s="33"/>
      <c r="G34" s="33"/>
      <c r="H34" s="33"/>
      <c r="I34" s="33"/>
      <c r="J34" s="33"/>
    </row>
    <row r="35" spans="1:10" s="1" customFormat="1" ht="15">
      <c r="A35" s="35"/>
      <c r="B35" s="138"/>
      <c r="C35" s="34"/>
      <c r="D35" s="33"/>
      <c r="E35" s="33"/>
      <c r="F35" s="33"/>
      <c r="G35" s="31"/>
      <c r="H35" s="31"/>
      <c r="I35" s="32"/>
      <c r="J35" s="33"/>
    </row>
    <row r="36" spans="1:10" s="1" customFormat="1" ht="12.75">
      <c r="A36" s="33"/>
      <c r="B36" s="138"/>
      <c r="C36" s="33"/>
      <c r="D36" s="33"/>
      <c r="E36" s="33"/>
      <c r="F36" s="33"/>
      <c r="G36" s="181"/>
      <c r="H36" s="181"/>
      <c r="I36" s="181"/>
      <c r="J36" s="33"/>
    </row>
    <row r="37" spans="1:10" s="1" customFormat="1" ht="12.75">
      <c r="A37" s="33"/>
      <c r="B37" s="138"/>
      <c r="C37" s="33"/>
      <c r="D37" s="33"/>
      <c r="E37" s="33"/>
      <c r="F37" s="33"/>
      <c r="G37" s="33"/>
      <c r="H37" s="33"/>
      <c r="I37" s="33"/>
      <c r="J37" s="33"/>
    </row>
    <row r="38" spans="2:10" s="1" customFormat="1" ht="12.75">
      <c r="B38" s="139"/>
      <c r="C38" s="2"/>
      <c r="D38" s="3"/>
      <c r="E38" s="4"/>
      <c r="F38" s="5"/>
      <c r="G38" s="4"/>
      <c r="H38" s="5"/>
      <c r="I38" s="4"/>
      <c r="J38" s="5"/>
    </row>
    <row r="39" spans="2:10" s="1" customFormat="1" ht="12.75">
      <c r="B39" s="139"/>
      <c r="C39" s="2"/>
      <c r="D39" s="3"/>
      <c r="E39" s="4"/>
      <c r="F39" s="5"/>
      <c r="G39" s="4"/>
      <c r="H39" s="5"/>
      <c r="I39" s="4"/>
      <c r="J39" s="5"/>
    </row>
    <row r="40" spans="2:10" s="1" customFormat="1" ht="12.75">
      <c r="B40" s="140"/>
      <c r="C40" s="2"/>
      <c r="D40" s="3"/>
      <c r="E40" s="4"/>
      <c r="F40" s="5"/>
      <c r="G40" s="4"/>
      <c r="H40" s="5"/>
      <c r="I40" s="4"/>
      <c r="J40" s="5"/>
    </row>
    <row r="41" spans="2:10" s="1" customFormat="1" ht="12.75">
      <c r="B41" s="140"/>
      <c r="C41" s="2"/>
      <c r="D41" s="3"/>
      <c r="E41" s="4"/>
      <c r="F41" s="5"/>
      <c r="G41" s="4"/>
      <c r="H41" s="5"/>
      <c r="I41" s="4"/>
      <c r="J41" s="5"/>
    </row>
    <row r="42" spans="2:10" s="1" customFormat="1" ht="12.75">
      <c r="B42" s="140"/>
      <c r="C42" s="2"/>
      <c r="D42" s="3"/>
      <c r="E42" s="4"/>
      <c r="F42" s="5"/>
      <c r="G42" s="4"/>
      <c r="H42" s="5"/>
      <c r="I42" s="4"/>
      <c r="J42" s="5"/>
    </row>
    <row r="43" spans="2:10" s="1" customFormat="1" ht="12.75">
      <c r="B43" s="140"/>
      <c r="C43" s="2"/>
      <c r="D43" s="3"/>
      <c r="E43" s="4"/>
      <c r="F43" s="5"/>
      <c r="G43" s="4"/>
      <c r="H43" s="5"/>
      <c r="I43" s="4"/>
      <c r="J43" s="5"/>
    </row>
    <row r="44" spans="2:10" s="1" customFormat="1" ht="12.75">
      <c r="B44" s="139"/>
      <c r="C44" s="2"/>
      <c r="D44" s="3"/>
      <c r="E44" s="4"/>
      <c r="F44" s="5"/>
      <c r="G44" s="4"/>
      <c r="H44" s="5"/>
      <c r="I44" s="4"/>
      <c r="J44" s="5"/>
    </row>
    <row r="45" spans="2:10" s="1" customFormat="1" ht="12.75">
      <c r="B45" s="139"/>
      <c r="C45" s="2"/>
      <c r="D45" s="3"/>
      <c r="E45" s="4"/>
      <c r="F45" s="5"/>
      <c r="G45" s="4"/>
      <c r="H45" s="5"/>
      <c r="I45" s="4"/>
      <c r="J45" s="5"/>
    </row>
    <row r="46" spans="1:10" s="1" customFormat="1" ht="12.75">
      <c r="A46" s="184"/>
      <c r="B46" s="184"/>
      <c r="C46" s="36"/>
      <c r="D46" s="37"/>
      <c r="E46" s="37"/>
      <c r="F46" s="36"/>
      <c r="G46" s="37"/>
      <c r="H46" s="36"/>
      <c r="I46" s="37"/>
      <c r="J46" s="36"/>
    </row>
    <row r="47" spans="2:10" s="1" customFormat="1" ht="12.75">
      <c r="B47" s="139"/>
      <c r="C47" s="2"/>
      <c r="D47" s="3"/>
      <c r="E47" s="4"/>
      <c r="F47" s="5"/>
      <c r="G47" s="4"/>
      <c r="H47" s="5"/>
      <c r="I47" s="4"/>
      <c r="J47" s="5"/>
    </row>
    <row r="48" spans="1:10" s="7" customFormat="1" ht="12.75">
      <c r="A48" s="178"/>
      <c r="B48" s="178"/>
      <c r="C48" s="179"/>
      <c r="D48" s="178"/>
      <c r="E48" s="178"/>
      <c r="F48" s="178"/>
      <c r="G48" s="180"/>
      <c r="H48" s="178"/>
      <c r="I48" s="178"/>
      <c r="J48" s="178"/>
    </row>
    <row r="49" spans="1:10" ht="12.75">
      <c r="A49" s="33"/>
      <c r="B49" s="138"/>
      <c r="C49" s="33"/>
      <c r="D49" s="33"/>
      <c r="E49" s="33"/>
      <c r="F49" s="33"/>
      <c r="G49" s="33"/>
      <c r="H49" s="33"/>
      <c r="I49" s="33"/>
      <c r="J49" s="33"/>
    </row>
    <row r="50" spans="1:10" ht="12.75">
      <c r="A50" s="33"/>
      <c r="B50" s="138"/>
      <c r="C50" s="33"/>
      <c r="D50" s="33"/>
      <c r="E50" s="33"/>
      <c r="F50" s="33"/>
      <c r="G50" s="33"/>
      <c r="H50" s="33"/>
      <c r="I50" s="33"/>
      <c r="J50" s="33"/>
    </row>
    <row r="51" spans="1:10" ht="12.75">
      <c r="A51" s="33"/>
      <c r="B51" s="138"/>
      <c r="C51" s="33"/>
      <c r="D51" s="33"/>
      <c r="E51" s="33"/>
      <c r="F51" s="33"/>
      <c r="G51" s="33"/>
      <c r="H51" s="33"/>
      <c r="I51" s="33"/>
      <c r="J51" s="33"/>
    </row>
    <row r="52" spans="1:10" ht="12.75">
      <c r="A52" s="33"/>
      <c r="B52" s="138"/>
      <c r="C52" s="33"/>
      <c r="D52" s="33"/>
      <c r="E52" s="33"/>
      <c r="F52" s="33"/>
      <c r="G52" s="33"/>
      <c r="H52" s="33"/>
      <c r="I52" s="33"/>
      <c r="J52" s="33"/>
    </row>
    <row r="53" spans="1:10" ht="12.75">
      <c r="A53" s="33"/>
      <c r="B53" s="138"/>
      <c r="C53" s="33"/>
      <c r="D53" s="33"/>
      <c r="E53" s="33"/>
      <c r="F53" s="33"/>
      <c r="G53" s="33"/>
      <c r="H53" s="33"/>
      <c r="I53" s="33"/>
      <c r="J53" s="33"/>
    </row>
    <row r="54" spans="1:10" ht="12.75">
      <c r="A54" s="33"/>
      <c r="B54" s="138"/>
      <c r="C54" s="33"/>
      <c r="D54" s="33"/>
      <c r="E54" s="33"/>
      <c r="F54" s="33"/>
      <c r="G54" s="33"/>
      <c r="H54" s="33"/>
      <c r="I54" s="33"/>
      <c r="J54" s="33"/>
    </row>
  </sheetData>
  <sheetProtection/>
  <mergeCells count="114">
    <mergeCell ref="I23:J23"/>
    <mergeCell ref="I24:J24"/>
    <mergeCell ref="A29:B29"/>
    <mergeCell ref="E23:F23"/>
    <mergeCell ref="E24:F24"/>
    <mergeCell ref="E25:F25"/>
    <mergeCell ref="A1:D1"/>
    <mergeCell ref="A2:E2"/>
    <mergeCell ref="A3:J3"/>
    <mergeCell ref="A4:H4"/>
    <mergeCell ref="A5:C5"/>
    <mergeCell ref="C27:D27"/>
    <mergeCell ref="A30:D30"/>
    <mergeCell ref="E30:F30"/>
    <mergeCell ref="E27:F27"/>
    <mergeCell ref="A27:B27"/>
    <mergeCell ref="D5:F5"/>
    <mergeCell ref="C29:D29"/>
    <mergeCell ref="E29:F29"/>
    <mergeCell ref="A28:B28"/>
    <mergeCell ref="C28:D28"/>
    <mergeCell ref="E28:F28"/>
    <mergeCell ref="I17:J17"/>
    <mergeCell ref="I18:J18"/>
    <mergeCell ref="I19:J19"/>
    <mergeCell ref="I20:J20"/>
    <mergeCell ref="G29:H29"/>
    <mergeCell ref="I29:J29"/>
    <mergeCell ref="G27:H27"/>
    <mergeCell ref="I27:J27"/>
    <mergeCell ref="I21:J21"/>
    <mergeCell ref="I22:J22"/>
    <mergeCell ref="G23:H23"/>
    <mergeCell ref="G24:H24"/>
    <mergeCell ref="G25:H25"/>
    <mergeCell ref="G26:H26"/>
    <mergeCell ref="G30:H30"/>
    <mergeCell ref="I30:J30"/>
    <mergeCell ref="I25:J25"/>
    <mergeCell ref="I26:J26"/>
    <mergeCell ref="G28:H28"/>
    <mergeCell ref="I28:J28"/>
    <mergeCell ref="E26:F26"/>
    <mergeCell ref="G15:H15"/>
    <mergeCell ref="G16:H16"/>
    <mergeCell ref="G17:H17"/>
    <mergeCell ref="G18:H18"/>
    <mergeCell ref="G19:H19"/>
    <mergeCell ref="G20:H20"/>
    <mergeCell ref="E17:F17"/>
    <mergeCell ref="E18:F18"/>
    <mergeCell ref="E19:F19"/>
    <mergeCell ref="E20:F20"/>
    <mergeCell ref="G21:H21"/>
    <mergeCell ref="G22:H22"/>
    <mergeCell ref="I7:J7"/>
    <mergeCell ref="C7:D8"/>
    <mergeCell ref="G8:H8"/>
    <mergeCell ref="I8:J8"/>
    <mergeCell ref="E11:F11"/>
    <mergeCell ref="E12:F12"/>
    <mergeCell ref="G11:H11"/>
    <mergeCell ref="G10:H10"/>
    <mergeCell ref="G12:H12"/>
    <mergeCell ref="I11:J11"/>
    <mergeCell ref="I12:J12"/>
    <mergeCell ref="A7:A8"/>
    <mergeCell ref="B7:B8"/>
    <mergeCell ref="E7:F7"/>
    <mergeCell ref="G7:H7"/>
    <mergeCell ref="I9:J9"/>
    <mergeCell ref="I10:J10"/>
    <mergeCell ref="E21:F21"/>
    <mergeCell ref="E22:F22"/>
    <mergeCell ref="A23:A24"/>
    <mergeCell ref="G13:H13"/>
    <mergeCell ref="G14:H14"/>
    <mergeCell ref="E8:F8"/>
    <mergeCell ref="A9:A10"/>
    <mergeCell ref="A11:A12"/>
    <mergeCell ref="A13:A14"/>
    <mergeCell ref="G9:H9"/>
    <mergeCell ref="E13:F13"/>
    <mergeCell ref="E14:F14"/>
    <mergeCell ref="E15:F15"/>
    <mergeCell ref="E16:F16"/>
    <mergeCell ref="I13:J13"/>
    <mergeCell ref="I14:J14"/>
    <mergeCell ref="I15:J15"/>
    <mergeCell ref="I16:J16"/>
    <mergeCell ref="A48:B48"/>
    <mergeCell ref="C48:F48"/>
    <mergeCell ref="G48:J48"/>
    <mergeCell ref="G36:I36"/>
    <mergeCell ref="A32:F32"/>
    <mergeCell ref="G32:J32"/>
    <mergeCell ref="A46:B46"/>
    <mergeCell ref="A25:A26"/>
    <mergeCell ref="B23:B24"/>
    <mergeCell ref="B25:B26"/>
    <mergeCell ref="B11:B12"/>
    <mergeCell ref="B13:B14"/>
    <mergeCell ref="B15:B16"/>
    <mergeCell ref="B17:B18"/>
    <mergeCell ref="A6:J6"/>
    <mergeCell ref="A15:A16"/>
    <mergeCell ref="B19:B20"/>
    <mergeCell ref="B21:B22"/>
    <mergeCell ref="A17:A18"/>
    <mergeCell ref="A19:A20"/>
    <mergeCell ref="A21:A22"/>
    <mergeCell ref="B9:B10"/>
    <mergeCell ref="E9:F9"/>
    <mergeCell ref="E10:F10"/>
  </mergeCells>
  <printOptions/>
  <pageMargins left="1.086811024" right="0.511811024" top="0.787401575" bottom="0.787401575" header="0.31496062" footer="0.3149606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Usuário do Windows</cp:lastModifiedBy>
  <cp:lastPrinted>2021-01-15T11:30:23Z</cp:lastPrinted>
  <dcterms:created xsi:type="dcterms:W3CDTF">2005-12-14T11:34:52Z</dcterms:created>
  <dcterms:modified xsi:type="dcterms:W3CDTF">2021-03-11T17:48:10Z</dcterms:modified>
  <cp:category/>
  <cp:version/>
  <cp:contentType/>
  <cp:contentStatus/>
</cp:coreProperties>
</file>